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9.2014" sheetId="7" r:id="rId1"/>
  </sheets>
  <definedNames>
    <definedName name="_xlnm._FilterDatabase" localSheetId="0" hidden="1">'01.09.2014'!$A$3:$CV$9</definedName>
    <definedName name="Z_8F857505_99F7_44A0_9311_0C036734EE4E_.wvu.Cols" localSheetId="0" hidden="1">'01.09.2014'!$M:$M,'01.09.2014'!$O:$O,'01.09.2014'!$Q:$Q</definedName>
    <definedName name="Z_8F857505_99F7_44A0_9311_0C036734EE4E_.wvu.FilterData" localSheetId="0" hidden="1">'01.09.2014'!$A$3:$CV$9</definedName>
    <definedName name="Z_8F857505_99F7_44A0_9311_0C036734EE4E_.wvu.PrintTitles" localSheetId="0" hidden="1">'01.09.2014'!$A:$A</definedName>
    <definedName name="Z_A2FD971F_E944_4D74_B779_A0EFF498D9F4_.wvu.FilterData" localSheetId="0" hidden="1">'01.09.2014'!$A$3:$CV$9</definedName>
    <definedName name="Z_A9585D8F_84FF_4B47_8C73_1E41499AFDEF_.wvu.FilterData" localSheetId="0" hidden="1">'01.09.2014'!$A$3:$CV$9</definedName>
    <definedName name="Z_C25F2E07_26D8_4FF3_99D5_BF02F5F80659_.wvu.FilterData" localSheetId="0" hidden="1">'01.09.2014'!$A$3:$CV$9</definedName>
    <definedName name="Z_F8663FA0_0F1B_4DD5_86AB_0F7B7AF3784A_.wvu.FilterData" localSheetId="0" hidden="1">'01.09.2014'!$A$3:$CV$9</definedName>
    <definedName name="_xlnm.Print_Titles" localSheetId="0">'01.09.2014'!$A:$A</definedName>
    <definedName name="_xlnm.Print_Area" localSheetId="0">'01.09.2014'!$A$1:$CV$9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5" i="7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H4"/>
  <c r="BI4" s="1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BD9"/>
  <c r="C8" l="1"/>
  <c r="C4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<sst xmlns="http://schemas.openxmlformats.org/spreadsheetml/2006/main" count="189" uniqueCount="125">
  <si>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</si>
  <si>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</si>
  <si>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</si>
  <si>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</si>
  <si>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</si>
  <si>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</si>
  <si>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</si>
  <si>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</si>
  <si>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</si>
  <si>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</si>
  <si>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</si>
  <si>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</si>
  <si>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</si>
  <si>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</si>
  <si>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</si>
  <si>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</si>
  <si>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</si>
  <si>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</si>
  <si>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</si>
  <si>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</si>
  <si>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</si>
  <si>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</si>
  <si>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</si>
  <si>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</si>
  <si>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</si>
  <si>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</si>
  <si>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</si>
  <si>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</si>
  <si>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</si>
  <si>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</si>
  <si>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</si>
  <si>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</si>
  <si>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</si>
  <si>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</si>
  <si>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</si>
  <si>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</si>
  <si>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</si>
  <si>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</si>
  <si>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</si>
  <si>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</si>
  <si>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</si>
  <si>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</si>
  <si>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</si>
  <si>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</si>
  <si>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</si>
  <si>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</si>
  <si>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</si>
  <si>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</si>
  <si>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</si>
  <si>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</si>
  <si>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</si>
  <si>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</si>
  <si>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</si>
  <si>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</si>
  <si>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</si>
  <si>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</si>
  <si>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</si>
  <si>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</si>
  <si>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</si>
  <si>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</si>
  <si>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</si>
  <si>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</si>
  <si>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</si>
  <si>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</si>
  <si>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</si>
  <si>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</si>
  <si>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</si>
  <si>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</si>
  <si>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</si>
  <si>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</si>
  <si>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</si>
  <si>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</si>
  <si>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</si>
  <si>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</si>
  <si>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</si>
  <si>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</si>
  <si>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</si>
  <si>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</si>
  <si>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</si>
  <si>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</si>
  <si>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</si>
  <si>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</si>
  <si>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</si>
  <si>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</si>
  <si>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</si>
  <si>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</si>
  <si>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</si>
  <si>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</si>
  <si>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</si>
  <si>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</si>
  <si>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</si>
  <si>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</si>
  <si>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</si>
  <si>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</si>
  <si>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</si>
  <si>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</si>
  <si>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</si>
  <si>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Решение Думы от 11.11.2005 № 1/4</t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</si>
  <si>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</si>
  <si>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</si>
  <si>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Решение Думы от 17.04.2007 № 4</t>
  </si>
  <si>
    <t>Решение Думы от 11.11.2005 № 1/5</t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</si>
  <si>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</si>
  <si>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</si>
  <si>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</si>
  <si>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на информ. стенде</t>
  </si>
  <si>
    <t>Решение Думы от 23.07.2009 № 16/70</t>
  </si>
  <si>
    <t>Решение Думы от 10.11.2005 № 1/6а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</si>
  <si>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</si>
  <si>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</si>
  <si>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</si>
  <si>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</si>
  <si>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</si>
  <si>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от 22.01.2015 № 14</t>
  </si>
  <si>
    <t>Постановление от 30.12.2014 № 218</t>
  </si>
  <si>
    <t>на сайте: pachi.tuzha.ru/администрация/муниципальные программы/</t>
  </si>
  <si>
    <t>Постановление от 30.12.2014 № 105</t>
  </si>
  <si>
    <t>Постановление от 30.12.2014 № 102</t>
  </si>
  <si>
    <t>Постановление 23.08.2011 № 35; 31.08.2011 № 23</t>
  </si>
  <si>
    <t>Постановление от 20.01.2015 № 2</t>
  </si>
  <si>
    <t>на сайте: mo.nir.my1.ru/власть/администрация/Постановление от 27.02.2015 № 18</t>
  </si>
  <si>
    <t>на информ. стенде и официальном сайте</t>
  </si>
  <si>
    <t>Мониторинг оценки  качества организации и осуществления бюджетного процесса за  9 месяцев  2015 года.</t>
  </si>
  <si>
    <t>на сайте: gorod.tuzha.ru/bulleten/№21</t>
  </si>
  <si>
    <t>на сайте: gorod.tuzha.ru/главная/муниципальные программы/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</si>
</sst>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30" zoomScaleNormal="130" workbookViewId="0">
      <selection activeCell="CS8" sqref="CS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16.285156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122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5" t="s">
        <v>76</v>
      </c>
      <c r="E2" s="107"/>
      <c r="F2" s="107"/>
      <c r="G2" s="107"/>
      <c r="H2" s="107"/>
      <c r="I2" s="107"/>
      <c r="J2" s="107"/>
      <c r="K2" s="106"/>
      <c r="L2" s="105" t="s">
        <v>77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78</v>
      </c>
      <c r="W2" s="107"/>
      <c r="X2" s="107"/>
      <c r="Y2" s="107"/>
      <c r="Z2" s="106"/>
      <c r="AA2" s="105" t="s">
        <v>79</v>
      </c>
      <c r="AB2" s="107"/>
      <c r="AC2" s="107"/>
      <c r="AD2" s="107"/>
      <c r="AE2" s="107"/>
      <c r="AF2" s="106"/>
      <c r="AG2" s="105" t="s">
        <v>57</v>
      </c>
      <c r="AH2" s="107"/>
      <c r="AI2" s="107"/>
      <c r="AJ2" s="107"/>
      <c r="AK2" s="107"/>
      <c r="AL2" s="106"/>
      <c r="AM2" s="105" t="s">
        <v>81</v>
      </c>
      <c r="AN2" s="107"/>
      <c r="AO2" s="107"/>
      <c r="AP2" s="107"/>
      <c r="AQ2" s="106"/>
      <c r="AR2" s="105" t="s">
        <v>60</v>
      </c>
      <c r="AS2" s="107"/>
      <c r="AT2" s="107"/>
      <c r="AU2" s="107"/>
      <c r="AV2" s="106"/>
      <c r="AW2" s="105" t="s">
        <v>99</v>
      </c>
      <c r="AX2" s="107"/>
      <c r="AY2" s="107"/>
      <c r="AZ2" s="106"/>
      <c r="BA2" s="105" t="s">
        <v>62</v>
      </c>
      <c r="BB2" s="107"/>
      <c r="BC2" s="107"/>
      <c r="BD2" s="107"/>
      <c r="BE2" s="106"/>
      <c r="BF2" s="105" t="s">
        <v>84</v>
      </c>
      <c r="BG2" s="107"/>
      <c r="BH2" s="107"/>
      <c r="BI2" s="106"/>
      <c r="BJ2" s="105" t="s">
        <v>86</v>
      </c>
      <c r="BK2" s="107"/>
      <c r="BL2" s="107"/>
      <c r="BM2" s="106"/>
      <c r="BN2" s="105" t="s">
        <v>63</v>
      </c>
      <c r="BO2" s="107"/>
      <c r="BP2" s="107"/>
      <c r="BQ2" s="107"/>
      <c r="BR2" s="107"/>
      <c r="BS2" s="106"/>
      <c r="BT2" s="105" t="s">
        <v>64</v>
      </c>
      <c r="BU2" s="106"/>
      <c r="BV2" s="105" t="s">
        <v>93</v>
      </c>
      <c r="BW2" s="106"/>
      <c r="BX2" s="105" t="s">
        <v>65</v>
      </c>
      <c r="BY2" s="106"/>
      <c r="BZ2" s="105" t="s">
        <v>66</v>
      </c>
      <c r="CA2" s="106"/>
      <c r="CB2" s="105" t="s">
        <v>88</v>
      </c>
      <c r="CC2" s="106"/>
      <c r="CD2" s="105" t="s">
        <v>68</v>
      </c>
      <c r="CE2" s="106"/>
      <c r="CF2" s="105" t="s">
        <v>73</v>
      </c>
      <c r="CG2" s="106"/>
      <c r="CH2" s="105" t="s">
        <v>70</v>
      </c>
      <c r="CI2" s="106"/>
      <c r="CJ2" s="105" t="s">
        <v>72</v>
      </c>
      <c r="CK2" s="106"/>
      <c r="CL2" s="105" t="s">
        <v>89</v>
      </c>
      <c r="CM2" s="107"/>
      <c r="CN2" s="107"/>
      <c r="CO2" s="107"/>
      <c r="CP2" s="107"/>
      <c r="CQ2" s="107"/>
      <c r="CR2" s="106"/>
      <c r="CS2" s="105" t="s">
        <v>74</v>
      </c>
      <c r="CT2" s="106"/>
      <c r="CU2" s="105" t="s">
        <v>75</v>
      </c>
      <c r="CV2" s="106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109</v>
      </c>
      <c r="O3" s="71" t="s">
        <v>7</v>
      </c>
      <c r="P3" s="68" t="s">
        <v>110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98</v>
      </c>
      <c r="BE3" s="74" t="s">
        <v>43</v>
      </c>
      <c r="BF3" s="82" t="s">
        <v>85</v>
      </c>
      <c r="BG3" s="83" t="s">
        <v>112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111</v>
      </c>
      <c r="B4" s="41">
        <f>K4+U4+Z4+AF4+AL4+AQ4+AV4+AZ4+BE4+BI4+BM4+BS4+BU4+BW4+BY4+CA4+CC4+CE4+CG4+CI4+CK4+CR4+CT4+CV4</f>
        <v>9.5</v>
      </c>
      <c r="C4" s="41">
        <f>RANK(B4,B$4:B$8)</f>
        <v>2</v>
      </c>
      <c r="D4" s="42">
        <v>289.10000000000002</v>
      </c>
      <c r="E4" s="42">
        <v>1681.6</v>
      </c>
      <c r="F4" s="42">
        <v>1116.3</v>
      </c>
      <c r="G4" s="43">
        <v>0</v>
      </c>
      <c r="H4" s="43">
        <v>289.10000000000002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618.1</v>
      </c>
      <c r="O4" s="42"/>
      <c r="P4" s="42">
        <v>394.3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1824.8</v>
      </c>
      <c r="AC4" s="42">
        <v>37.1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289.10000000000002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1007.8</v>
      </c>
      <c r="AN4" s="63">
        <v>1049</v>
      </c>
      <c r="AO4" s="51">
        <f t="shared" ref="AO4:AO8" si="6">AM4/AN4</f>
        <v>0.96072449952335548</v>
      </c>
      <c r="AP4" s="46" t="s">
        <v>15</v>
      </c>
      <c r="AQ4" s="86">
        <f t="shared" ref="AQ4:AQ8" si="7">IF(AO4&lt;=1,1,0)</f>
        <v>1</v>
      </c>
      <c r="AR4" s="50">
        <v>476</v>
      </c>
      <c r="AS4" s="50">
        <v>634.20000000000005</v>
      </c>
      <c r="AT4" s="51">
        <f t="shared" ref="AT4:AT8" si="8">AR4/AS4</f>
        <v>0.7505518763796909</v>
      </c>
      <c r="AU4" s="46" t="s">
        <v>15</v>
      </c>
      <c r="AV4" s="86">
        <f t="shared" ref="AV4:AV8" si="9">IF(AT4&lt;=1,1,0)</f>
        <v>1</v>
      </c>
      <c r="AW4" s="42">
        <v>263.89999999999998</v>
      </c>
      <c r="AX4" s="42">
        <v>265.39999999999998</v>
      </c>
      <c r="AY4" s="49">
        <f t="shared" ref="AY4:AY8" si="10">AW4/AX4</f>
        <v>0.99434815373021856</v>
      </c>
      <c r="AZ4" s="86">
        <f t="shared" ref="AZ4:AZ8" si="11">IF(AY4&lt;0.9,-1,IF(AY4&lt;=1.1,0,-1))</f>
        <v>0</v>
      </c>
      <c r="BA4" s="50">
        <v>263.89999999999998</v>
      </c>
      <c r="BB4" s="50">
        <v>158.9</v>
      </c>
      <c r="BC4" s="55">
        <f>BA4/BB4</f>
        <v>1.66079295154185</v>
      </c>
      <c r="BD4" s="46">
        <v>1.0740000000000001</v>
      </c>
      <c r="BE4" s="86">
        <f>IF(BC4&lt;BD4,-1,IF(BC4&gt;=BD4,0))</f>
        <v>0</v>
      </c>
      <c r="BF4" s="47">
        <v>1E-4</v>
      </c>
      <c r="BG4" s="47">
        <v>1E-4</v>
      </c>
      <c r="BH4" s="27">
        <f>BF4/BG4</f>
        <v>1</v>
      </c>
      <c r="BI4" s="86">
        <f>IF(BH4&lt;1,1,(IF(BH4=1,0,(IF(BH4&lt;=1.5,-1,-2)))))</f>
        <v>0</v>
      </c>
      <c r="BJ4" s="50">
        <v>1547.2</v>
      </c>
      <c r="BK4" s="43">
        <v>1799.8</v>
      </c>
      <c r="BL4" s="49">
        <f t="shared" ref="BL4:BL8" si="12">BJ4/BK4</f>
        <v>0.85965107234137128</v>
      </c>
      <c r="BM4" s="86">
        <f t="shared" ref="BM4:BM8" si="13">IF(BL4&gt;=0.9,1,IF(BL4&lt;0.9,0))</f>
        <v>0</v>
      </c>
      <c r="BN4" s="50">
        <v>528</v>
      </c>
      <c r="BO4" s="50">
        <v>455.9</v>
      </c>
      <c r="BP4" s="50">
        <v>781.5</v>
      </c>
      <c r="BQ4" s="50">
        <v>0</v>
      </c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108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107</v>
      </c>
      <c r="CI4" s="96">
        <f>IF(ISBLANK(CH4),0,0.5)</f>
        <v>0.5</v>
      </c>
      <c r="CJ4" s="98" t="s">
        <v>116</v>
      </c>
      <c r="CK4" s="96">
        <f>IF(ISBLANK(CJ4),0,0.5)</f>
        <v>0.5</v>
      </c>
      <c r="CL4" s="92">
        <v>1</v>
      </c>
      <c r="CM4" s="92">
        <v>1</v>
      </c>
      <c r="CN4" s="92"/>
      <c r="CO4" s="92"/>
      <c r="CP4" s="92"/>
      <c r="CQ4" s="52">
        <f t="shared" ref="CQ4:CQ7" si="21">CL4+CM4+CN4+CO4+CP4</f>
        <v>2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105</v>
      </c>
      <c r="CV4" s="86">
        <f t="shared" ref="CV4:CV8" si="23">IF(ISBLANK(CU4),0,1)</f>
        <v>1</v>
      </c>
    </row>
    <row r="5" spans="1:100" s="6" customFormat="1" ht="39" customHeight="1">
      <c r="A5" s="41" t="s">
        <v>52</v>
      </c>
      <c r="B5" s="41">
        <f>K5+U5+Z5+AF5+AL5+AQ5+AV5+AZ5+BE5+BI5+BM5+BS5+BU5+BW5+BY5+CA5+CC5+CE5+CG5+CI5+CK5+CR5+CT5+CV5</f>
        <v>10.5</v>
      </c>
      <c r="C5" s="41">
        <f>RANK(B5,B$4:B$8)</f>
        <v>1</v>
      </c>
      <c r="D5" s="42">
        <v>302.2</v>
      </c>
      <c r="E5" s="42">
        <v>3366.8</v>
      </c>
      <c r="F5" s="42">
        <v>2649.9</v>
      </c>
      <c r="G5" s="43">
        <v>0</v>
      </c>
      <c r="H5" s="43">
        <v>302.2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705.7</v>
      </c>
      <c r="O5" s="42"/>
      <c r="P5" s="42">
        <v>550.29999999999995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4008.9</v>
      </c>
      <c r="AC5" s="42">
        <v>37.1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302.2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1328.2</v>
      </c>
      <c r="AN5" s="63">
        <v>1485</v>
      </c>
      <c r="AO5" s="51">
        <f t="shared" si="6"/>
        <v>0.89441077441077443</v>
      </c>
      <c r="AP5" s="46" t="s">
        <v>15</v>
      </c>
      <c r="AQ5" s="86">
        <f t="shared" si="7"/>
        <v>1</v>
      </c>
      <c r="AR5" s="50">
        <v>653.9</v>
      </c>
      <c r="AS5" s="50">
        <v>927.6</v>
      </c>
      <c r="AT5" s="51">
        <f t="shared" si="8"/>
        <v>0.70493747304872789</v>
      </c>
      <c r="AU5" s="46" t="s">
        <v>15</v>
      </c>
      <c r="AV5" s="86">
        <f t="shared" si="9"/>
        <v>1</v>
      </c>
      <c r="AW5" s="42">
        <v>455.34</v>
      </c>
      <c r="AX5" s="42">
        <v>442.7</v>
      </c>
      <c r="AY5" s="49">
        <f t="shared" si="10"/>
        <v>1.0285520668624351</v>
      </c>
      <c r="AZ5" s="86">
        <f t="shared" si="11"/>
        <v>0</v>
      </c>
      <c r="BA5" s="50">
        <v>455.3</v>
      </c>
      <c r="BB5" s="50">
        <v>432.6</v>
      </c>
      <c r="BC5" s="55">
        <f>BA5/BB5</f>
        <v>1.0524734165510865</v>
      </c>
      <c r="BD5" s="46">
        <v>1.0740000000000001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3293.5</v>
      </c>
      <c r="BK5" s="43">
        <v>3526.6</v>
      </c>
      <c r="BL5" s="49">
        <f t="shared" si="12"/>
        <v>0.93390234219928547</v>
      </c>
      <c r="BM5" s="86">
        <f t="shared" si="13"/>
        <v>1</v>
      </c>
      <c r="BN5" s="50">
        <v>640.70000000000005</v>
      </c>
      <c r="BO5" s="50">
        <v>618.70000000000005</v>
      </c>
      <c r="BP5" s="50">
        <v>2234.1</v>
      </c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102</v>
      </c>
      <c r="CE5" s="94">
        <f>IF(ISBLANK(CD5),0,0.5)</f>
        <v>0.5</v>
      </c>
      <c r="CF5" s="97"/>
      <c r="CG5" s="86">
        <f t="shared" si="20"/>
        <v>0</v>
      </c>
      <c r="CH5" s="98" t="s">
        <v>101</v>
      </c>
      <c r="CI5" s="96">
        <f>IF(ISBLANK(CH5),0,0.5)</f>
        <v>0.5</v>
      </c>
      <c r="CJ5" s="98" t="s">
        <v>117</v>
      </c>
      <c r="CK5" s="96">
        <f>IF(ISBLANK(CJ5),0,0.5)</f>
        <v>0.5</v>
      </c>
      <c r="CL5" s="92">
        <v>1</v>
      </c>
      <c r="CM5" s="92"/>
      <c r="CN5" s="92"/>
      <c r="CO5" s="92"/>
      <c r="CP5" s="92"/>
      <c r="CQ5" s="52">
        <f t="shared" si="21"/>
        <v>1</v>
      </c>
      <c r="CR5" s="86">
        <f t="shared" si="22"/>
        <v>0</v>
      </c>
      <c r="CS5" s="46"/>
      <c r="CT5" s="86">
        <f>IF(ISBLANK(CS5),0,0.5)</f>
        <v>0</v>
      </c>
      <c r="CU5" s="104" t="s">
        <v>105</v>
      </c>
      <c r="CV5" s="86">
        <f t="shared" si="23"/>
        <v>1</v>
      </c>
    </row>
    <row r="6" spans="1:100" s="6" customFormat="1" ht="66.75" customHeight="1">
      <c r="A6" s="41" t="s">
        <v>53</v>
      </c>
      <c r="B6" s="41">
        <f>K6+U6+Z6+AF6+AL6+AQ6+AV6+AZ6+BE6+BI6+BM6+BS6+BU6+BW6+BY6+CA6+CC6+CE6+CG6+CI6+CK6+CR6+CT6+CV6</f>
        <v>7</v>
      </c>
      <c r="C6" s="41">
        <f>RANK(B6,B$4:B$8)</f>
        <v>5</v>
      </c>
      <c r="D6" s="42">
        <v>327.2</v>
      </c>
      <c r="E6" s="42">
        <v>2096.5</v>
      </c>
      <c r="F6" s="42">
        <v>1265.8</v>
      </c>
      <c r="G6" s="43">
        <v>0</v>
      </c>
      <c r="H6" s="43">
        <v>327.2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817.1</v>
      </c>
      <c r="O6" s="53"/>
      <c r="P6" s="42">
        <v>456.5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2489.5</v>
      </c>
      <c r="AC6" s="47">
        <v>38.700000000000003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327.2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1217.3</v>
      </c>
      <c r="AN6" s="63">
        <v>1388</v>
      </c>
      <c r="AO6" s="51">
        <f t="shared" si="6"/>
        <v>0.87701729106628235</v>
      </c>
      <c r="AP6" s="46" t="s">
        <v>15</v>
      </c>
      <c r="AQ6" s="86">
        <f t="shared" si="7"/>
        <v>1</v>
      </c>
      <c r="AR6" s="50">
        <v>623.79999999999995</v>
      </c>
      <c r="AS6" s="50">
        <v>837.7</v>
      </c>
      <c r="AT6" s="51">
        <f t="shared" si="8"/>
        <v>0.74465799212128436</v>
      </c>
      <c r="AU6" s="46" t="s">
        <v>15</v>
      </c>
      <c r="AV6" s="86">
        <f t="shared" si="9"/>
        <v>1</v>
      </c>
      <c r="AW6" s="42">
        <v>576.4</v>
      </c>
      <c r="AX6" s="42">
        <v>758.7</v>
      </c>
      <c r="AY6" s="49">
        <f t="shared" si="10"/>
        <v>0.75972057466719378</v>
      </c>
      <c r="AZ6" s="86">
        <f t="shared" si="11"/>
        <v>-1</v>
      </c>
      <c r="BA6" s="50">
        <v>576.4</v>
      </c>
      <c r="BB6" s="50">
        <v>607.9</v>
      </c>
      <c r="BC6" s="55">
        <f>BA6/BB6</f>
        <v>0.94818226682020068</v>
      </c>
      <c r="BD6" s="46">
        <v>1.0740000000000001</v>
      </c>
      <c r="BE6" s="86">
        <f>IF(BC6&lt;BD6,-1,IF(BC6&gt;=BD6,0))</f>
        <v>-1</v>
      </c>
      <c r="BF6" s="47">
        <v>5.4</v>
      </c>
      <c r="BG6" s="47">
        <v>1E-4</v>
      </c>
      <c r="BH6" s="27">
        <f>BF6/BG6</f>
        <v>54000</v>
      </c>
      <c r="BI6" s="86">
        <f>IF(BH6&lt;1,1,(IF(BH6=1,0,(IF(BH6&lt;=1.5,-1,-2)))))</f>
        <v>-2</v>
      </c>
      <c r="BJ6" s="50">
        <v>1888.8</v>
      </c>
      <c r="BK6" s="43">
        <v>2197.8000000000002</v>
      </c>
      <c r="BL6" s="49">
        <f t="shared" si="12"/>
        <v>0.85940485940485933</v>
      </c>
      <c r="BM6" s="86">
        <f t="shared" si="13"/>
        <v>0</v>
      </c>
      <c r="BN6" s="50">
        <v>489.3</v>
      </c>
      <c r="BO6" s="50">
        <v>671</v>
      </c>
      <c r="BP6" s="50">
        <v>1001.9</v>
      </c>
      <c r="BQ6" s="50">
        <v>0</v>
      </c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118</v>
      </c>
      <c r="CE6" s="94">
        <f>IF(ISBLANK(CD6),0,0.5)</f>
        <v>0.5</v>
      </c>
      <c r="CF6" s="97"/>
      <c r="CG6" s="86">
        <f t="shared" si="20"/>
        <v>0</v>
      </c>
      <c r="CH6" s="98" t="s">
        <v>106</v>
      </c>
      <c r="CI6" s="96">
        <f>IF(ISBLANK(CH6),0,0.5)</f>
        <v>0.5</v>
      </c>
      <c r="CJ6" s="98" t="s">
        <v>119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3" t="s">
        <v>120</v>
      </c>
      <c r="CT6" s="86">
        <f>IF(ISBLANK(CS6),0,0.5)</f>
        <v>0.5</v>
      </c>
      <c r="CU6" s="104" t="s">
        <v>121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8</v>
      </c>
      <c r="C7" s="41">
        <f>RANK(B7,B$4:B$8)</f>
        <v>4</v>
      </c>
      <c r="D7" s="42">
        <v>274</v>
      </c>
      <c r="E7" s="42">
        <v>2013.2</v>
      </c>
      <c r="F7" s="42">
        <v>1427.3</v>
      </c>
      <c r="G7" s="43">
        <v>0</v>
      </c>
      <c r="H7" s="43">
        <v>274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725.8</v>
      </c>
      <c r="O7" s="42"/>
      <c r="P7" s="42">
        <v>761.5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2094.1999999999998</v>
      </c>
      <c r="AC7" s="42">
        <v>40.9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274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1445.8</v>
      </c>
      <c r="AN7" s="63">
        <v>1649</v>
      </c>
      <c r="AO7" s="51">
        <f t="shared" si="6"/>
        <v>0.87677380230442692</v>
      </c>
      <c r="AP7" s="46" t="s">
        <v>15</v>
      </c>
      <c r="AQ7" s="86">
        <f t="shared" si="7"/>
        <v>1</v>
      </c>
      <c r="AR7" s="50">
        <v>681.5</v>
      </c>
      <c r="AS7" s="50">
        <v>917.5</v>
      </c>
      <c r="AT7" s="51">
        <f t="shared" si="8"/>
        <v>0.74277929155313349</v>
      </c>
      <c r="AU7" s="46" t="s">
        <v>15</v>
      </c>
      <c r="AV7" s="86">
        <f t="shared" si="9"/>
        <v>1</v>
      </c>
      <c r="AW7" s="42">
        <v>419.4</v>
      </c>
      <c r="AX7" s="42">
        <v>335.5</v>
      </c>
      <c r="AY7" s="49">
        <f t="shared" si="10"/>
        <v>1.250074515648286</v>
      </c>
      <c r="AZ7" s="86">
        <f t="shared" si="11"/>
        <v>-1</v>
      </c>
      <c r="BA7" s="50">
        <v>419.4</v>
      </c>
      <c r="BB7" s="50">
        <v>275.8</v>
      </c>
      <c r="BC7" s="55">
        <f>BA7/BB7</f>
        <v>1.5206671501087743</v>
      </c>
      <c r="BD7" s="46">
        <v>1.0740000000000001</v>
      </c>
      <c r="BE7" s="86">
        <f>IF(BC7&lt;BD7,-1,IF(BC7&gt;=BD7,0))</f>
        <v>0</v>
      </c>
      <c r="BF7" s="47">
        <v>3.7</v>
      </c>
      <c r="BG7" s="47">
        <v>1E-4</v>
      </c>
      <c r="BH7" s="27">
        <f>BF7/BG7</f>
        <v>37000</v>
      </c>
      <c r="BI7" s="86">
        <f>IF(BH7&lt;1,1,(IF(BH7=1,0,(IF(BH7&lt;=1.5,-1,-2)))))</f>
        <v>-2</v>
      </c>
      <c r="BJ7" s="50">
        <v>1797.3</v>
      </c>
      <c r="BK7" s="43">
        <v>2077.6999999999998</v>
      </c>
      <c r="BL7" s="51">
        <f t="shared" si="12"/>
        <v>0.86504307647879874</v>
      </c>
      <c r="BM7" s="86">
        <f t="shared" si="13"/>
        <v>0</v>
      </c>
      <c r="BN7" s="50">
        <v>554.70000000000005</v>
      </c>
      <c r="BO7" s="50">
        <v>577.4</v>
      </c>
      <c r="BP7" s="50">
        <v>908.4</v>
      </c>
      <c r="BQ7" s="50">
        <v>0</v>
      </c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103</v>
      </c>
      <c r="CE7" s="94">
        <f>IF(ISBLANK(CD7),0,0.5)</f>
        <v>0.5</v>
      </c>
      <c r="CF7" s="97"/>
      <c r="CG7" s="86">
        <f t="shared" si="20"/>
        <v>0</v>
      </c>
      <c r="CH7" s="98" t="s">
        <v>100</v>
      </c>
      <c r="CI7" s="96">
        <f>IF(ISBLANK(CH7),0,0.5)</f>
        <v>0.5</v>
      </c>
      <c r="CJ7" s="98" t="s">
        <v>113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3" t="s">
        <v>115</v>
      </c>
      <c r="CT7" s="86">
        <f>IF(ISBLANK(CS7),0,0.5)</f>
        <v>0.5</v>
      </c>
      <c r="CU7" s="104" t="s">
        <v>105</v>
      </c>
      <c r="CV7" s="86">
        <f t="shared" si="23"/>
        <v>1</v>
      </c>
    </row>
    <row r="8" spans="1:100" s="6" customFormat="1" ht="50.25" customHeight="1">
      <c r="A8" s="41" t="s">
        <v>55</v>
      </c>
      <c r="B8" s="41">
        <f>K8+U8+Z8+AF8+AL8+AQ8+AV8+AZ8+BE8+BI8+BM8+BS8+BU8+BW8+BY8+CA8+CC8+CE8+CG8+CI8+CK8+CR8+CT8+CV8</f>
        <v>9</v>
      </c>
      <c r="C8" s="41">
        <f>RANK(B8,B$4:B$8)</f>
        <v>3</v>
      </c>
      <c r="D8" s="42">
        <v>521</v>
      </c>
      <c r="E8" s="43">
        <v>11197.7</v>
      </c>
      <c r="F8" s="42">
        <v>6045.5</v>
      </c>
      <c r="G8" s="43">
        <v>0</v>
      </c>
      <c r="H8" s="43">
        <v>521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3903.5</v>
      </c>
      <c r="O8" s="42"/>
      <c r="P8" s="42">
        <v>2594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9891.7000000000007</v>
      </c>
      <c r="AC8" s="101">
        <v>100.6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521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2713.7</v>
      </c>
      <c r="AN8" s="63">
        <v>2713.7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1298.8</v>
      </c>
      <c r="AS8" s="50">
        <v>1891.3</v>
      </c>
      <c r="AT8" s="51">
        <f t="shared" si="8"/>
        <v>0.68672341775498336</v>
      </c>
      <c r="AU8" s="46" t="s">
        <v>15</v>
      </c>
      <c r="AV8" s="86">
        <f t="shared" si="9"/>
        <v>1</v>
      </c>
      <c r="AW8" s="42">
        <v>3948</v>
      </c>
      <c r="AX8" s="42">
        <v>4803.1000000000004</v>
      </c>
      <c r="AY8" s="49">
        <f t="shared" si="10"/>
        <v>0.82196914492723439</v>
      </c>
      <c r="AZ8" s="86">
        <f t="shared" si="11"/>
        <v>-1</v>
      </c>
      <c r="BA8" s="50">
        <v>3948</v>
      </c>
      <c r="BB8" s="50">
        <v>3568.1</v>
      </c>
      <c r="BC8" s="55">
        <f>BA8/BB8</f>
        <v>1.1064712311874667</v>
      </c>
      <c r="BD8" s="46">
        <v>1.0740000000000001</v>
      </c>
      <c r="BE8" s="86">
        <f>IF(BC8&lt;BD8,-1,IF(BC8&gt;=BD8,0))</f>
        <v>0</v>
      </c>
      <c r="BF8" s="47">
        <v>88</v>
      </c>
      <c r="BG8" s="47">
        <v>52.2</v>
      </c>
      <c r="BH8" s="27">
        <f>BF8/BG8</f>
        <v>1.685823754789272</v>
      </c>
      <c r="BI8" s="86">
        <f>IF(BH8&lt;1,1,(IF(BH8=1,0,(IF(BH8&lt;=1.5,-1,-2)))))</f>
        <v>-2</v>
      </c>
      <c r="BJ8" s="50">
        <v>9915.9</v>
      </c>
      <c r="BK8" s="43">
        <v>10273.6</v>
      </c>
      <c r="BL8" s="51">
        <f t="shared" si="12"/>
        <v>0.96518260395577005</v>
      </c>
      <c r="BM8" s="86">
        <f t="shared" si="13"/>
        <v>1</v>
      </c>
      <c r="BN8" s="50">
        <v>1226.5999999999999</v>
      </c>
      <c r="BO8" s="50">
        <v>2570.6</v>
      </c>
      <c r="BP8" s="50">
        <v>6382.4</v>
      </c>
      <c r="BQ8" s="50">
        <v>0</v>
      </c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104</v>
      </c>
      <c r="CE8" s="94">
        <f>IF(ISBLANK(CD8),0,0.5)</f>
        <v>0.5</v>
      </c>
      <c r="CF8" s="97"/>
      <c r="CG8" s="86">
        <f t="shared" si="20"/>
        <v>0</v>
      </c>
      <c r="CH8" s="98" t="s">
        <v>97</v>
      </c>
      <c r="CI8" s="96">
        <f>IF(ISBLANK(CH8),0,0.5)</f>
        <v>0.5</v>
      </c>
      <c r="CJ8" s="98" t="s">
        <v>114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3" t="s">
        <v>124</v>
      </c>
      <c r="CT8" s="86">
        <f>IF(ISBLANK(CS8),0,0.5)</f>
        <v>0.5</v>
      </c>
      <c r="CU8" s="103" t="s">
        <v>123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1713.5</v>
      </c>
      <c r="E9" s="57">
        <f>SUM(E4:E8)</f>
        <v>20355.800000000003</v>
      </c>
      <c r="F9" s="57">
        <f>SUM(F4:F8)</f>
        <v>12504.8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6770.2</v>
      </c>
      <c r="O9" s="57">
        <f t="shared" si="27"/>
        <v>0</v>
      </c>
      <c r="P9" s="57">
        <f t="shared" si="27"/>
        <v>4756.6000000000004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20309.100000000002</v>
      </c>
      <c r="AC9" s="57">
        <f>SUM(AC4:AC8)</f>
        <v>254.4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1713.5</v>
      </c>
      <c r="AI9" s="57">
        <f>SUM(AI4:AI8)</f>
        <v>0</v>
      </c>
      <c r="AJ9" s="57"/>
      <c r="AK9" s="57"/>
      <c r="AL9" s="57"/>
      <c r="AM9" s="57">
        <f>SUM(AM4:AM8)</f>
        <v>7712.8</v>
      </c>
      <c r="AN9" s="57">
        <f>SUM(AN4:AN8)</f>
        <v>8284.7000000000007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5663.04</v>
      </c>
      <c r="AX9" s="58">
        <f>SUM(AX4:AX8)</f>
        <v>6605.4000000000005</v>
      </c>
      <c r="AY9" s="59"/>
      <c r="AZ9" s="57"/>
      <c r="BA9" s="57">
        <f>SUM(BA4:BA8)</f>
        <v>5663</v>
      </c>
      <c r="BB9" s="57">
        <f>SUM(BB4:BB8)</f>
        <v>5043.3</v>
      </c>
      <c r="BC9" s="57">
        <f>SUM(BC4:BC8)</f>
        <v>6.2885870162093784</v>
      </c>
      <c r="BD9" s="57">
        <f>SUM(BD4:BD8)</f>
        <v>5.37</v>
      </c>
      <c r="BE9" s="57"/>
      <c r="BF9" s="57"/>
      <c r="BG9" s="57"/>
      <c r="BH9" s="57"/>
      <c r="BI9" s="57"/>
      <c r="BJ9" s="57">
        <f>SUM(BJ4:BJ8)</f>
        <v>18442.699999999997</v>
      </c>
      <c r="BK9" s="57">
        <f>SUM(BK4:BK8)</f>
        <v>19875.5</v>
      </c>
      <c r="BL9" s="57"/>
      <c r="BM9" s="57"/>
      <c r="BN9" s="57">
        <f>SUM(BN4:BN8)</f>
        <v>3439.2999999999997</v>
      </c>
      <c r="BO9" s="57">
        <f>SUM(BO4:BO8)</f>
        <v>4893.6000000000004</v>
      </c>
      <c r="BP9" s="57">
        <f>SUM(BP4:BP8)</f>
        <v>11308.3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01.09.2014</vt:lpstr>
      <vt:lpstr>'01.09.2014'!Заголовки_для_печати</vt:lpstr>
      <vt:lpstr>'01.09.2014'!Область_печати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2015-10-28T10:34:10Z</dcterms:modified>
</cp:coreProperties>
</file>