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5595" activeTab="0"/>
  </bookViews>
  <sheets>
    <sheet name="2021 год" sheetId="1" r:id="rId1"/>
  </sheets>
  <definedNames>
    <definedName name="_xlnm._FilterDatabase" localSheetId="0" hidden="1">'2021 год'!$A$3:$CV$9</definedName>
    <definedName name="Z_8F857505_99F7_44A0_9311_0C036734EE4E_.wvu.Cols" localSheetId="0" hidden="1">'2021 год'!$M:$M,'2021 год'!$O:$O,'2021 год'!$Q:$Q</definedName>
    <definedName name="Z_8F857505_99F7_44A0_9311_0C036734EE4E_.wvu.FilterData" localSheetId="0" hidden="1">'2021 год'!$A$3:$CV$9</definedName>
    <definedName name="Z_8F857505_99F7_44A0_9311_0C036734EE4E_.wvu.PrintTitles" localSheetId="0" hidden="1">'2021 год'!$A:$A</definedName>
    <definedName name="Z_A2FD971F_E944_4D74_B779_A0EFF498D9F4_.wvu.FilterData" localSheetId="0" hidden="1">'2021 год'!$A$3:$CV$9</definedName>
    <definedName name="Z_A9585D8F_84FF_4B47_8C73_1E41499AFDEF_.wvu.FilterData" localSheetId="0" hidden="1">'2021 год'!$A$3:$CV$9</definedName>
    <definedName name="Z_C25F2E07_26D8_4FF3_99D5_BF02F5F80659_.wvu.FilterData" localSheetId="0" hidden="1">'2021 год'!$A$3:$CV$9</definedName>
    <definedName name="Z_F8663FA0_0F1B_4DD5_86AB_0F7B7AF3784A_.wvu.FilterData" localSheetId="0" hidden="1">'2021 год'!$A$3:$CV$9</definedName>
    <definedName name="_xlnm.Print_Titles" localSheetId="0">'2021 год'!$A:$A</definedName>
    <definedName name="_xlnm.Print_Area" localSheetId="0">'2021 год'!$A$1:$CV$9</definedName>
  </definedNames>
  <calcPr fullCalcOnLoad="1"/>
</workbook>
</file>

<file path=xl/sharedStrings.xml><?xml version="1.0" encoding="utf-8"?>
<sst xmlns="http://schemas.openxmlformats.org/spreadsheetml/2006/main" count="187" uniqueCount="125">
  <si>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</si>
  <si>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</si>
  <si>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</si>
  <si>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</si>
  <si>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</si>
  <si>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</si>
  <si>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</si>
  <si>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</si>
  <si>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</si>
  <si>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</si>
  <si>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</si>
  <si>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</si>
  <si>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</si>
  <si>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</si>
  <si>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</si>
  <si>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</si>
  <si>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</si>
  <si>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</si>
  <si>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</si>
  <si>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</si>
  <si>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</si>
  <si>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</si>
  <si>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</si>
  <si>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</si>
  <si>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</si>
  <si>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</si>
  <si>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</si>
  <si>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</si>
  <si>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</si>
  <si>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</si>
  <si>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</si>
  <si>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</si>
  <si>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</si>
  <si>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</si>
  <si>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</si>
  <si>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</si>
  <si>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</si>
  <si>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</si>
  <si>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</si>
  <si>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</si>
  <si>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</si>
  <si>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</si>
  <si>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</si>
  <si>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</si>
  <si>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</si>
  <si>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</si>
  <si>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</si>
  <si>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</si>
  <si>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</si>
  <si>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</si>
  <si>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</si>
  <si>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</si>
  <si>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</si>
  <si>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</si>
  <si>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</si>
  <si>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</si>
  <si>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</si>
  <si>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</si>
  <si>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</si>
  <si>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</si>
  <si>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</si>
  <si>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</si>
  <si>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</si>
  <si>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</si>
  <si>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</si>
  <si>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</si>
  <si>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</si>
  <si>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</si>
  <si>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</si>
  <si>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</si>
  <si>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</si>
  <si>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</si>
  <si>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</si>
  <si>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</si>
  <si>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</si>
  <si>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</si>
  <si>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</si>
  <si>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</si>
  <si>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</si>
  <si>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</si>
  <si>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</si>
  <si>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</si>
  <si>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</si>
  <si>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</si>
  <si>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</si>
  <si>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</si>
  <si>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</si>
  <si>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</si>
  <si>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</si>
  <si>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</si>
  <si>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</si>
  <si>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</si>
  <si>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</si>
  <si>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</si>
  <si>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</si>
  <si>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</si>
  <si>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</si>
  <si>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</si>
  <si>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</si>
  <si>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</si>
  <si>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</si>
  <si>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</si>
  <si>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Решение Думы от 04.12.2015 № 40/144</t>
  </si>
  <si>
    <t>Решение Думы от 28.09.2015 № 29/132</t>
  </si>
  <si>
    <t>Решение Думы от 25.05.2012 № 52/279</t>
  </si>
  <si>
    <t>на информационном стенде</t>
  </si>
  <si>
    <t>на информационном стенде и официальном сайте</t>
  </si>
  <si>
    <t>на сайте: gorod.tuzha.ru/официальные документы/Экономика/Исполнение бюджета/</t>
  </si>
  <si>
    <t>4. Пачинское</t>
  </si>
  <si>
    <t>Решение Думы от 18.12.2015 № 39/168</t>
  </si>
  <si>
    <t>Решение Думы от 17.11.2017 № 3/15</t>
  </si>
  <si>
    <t>Мониторинг оценки  качества организации и осуществления бюджетного процесса на 01.04.2021г.</t>
  </si>
  <si>
    <t>Постановление от 28.12.2020 № 55</t>
  </si>
  <si>
    <t>Постановление 19.09.2016 № 83 - доходная;</t>
  </si>
  <si>
    <t>Постановление 28.05.2019 № 51 - доходная;</t>
  </si>
  <si>
    <t>Постановление от 30.12.2020 № 68</t>
  </si>
  <si>
    <t>на сайте: /Муниципальные программы/Постановление от 22.03.2021 № 10 - за 2020 год;</t>
  </si>
  <si>
    <t xml:space="preserve">Постановление 05.09.2016 № 53 - доходная;  </t>
  </si>
  <si>
    <t>Постановление от 11.01.2021 № 1</t>
  </si>
  <si>
    <t xml:space="preserve">на информационном стенде </t>
  </si>
  <si>
    <t xml:space="preserve">Постановление 05.09.2016 № 187 - доходная; </t>
  </si>
  <si>
    <t>Постановление от 28.12.2020 № 262</t>
  </si>
  <si>
    <t>на сайте: gorod.tuzha.ru/Муниципальные программы/ - за 2020 год</t>
  </si>
  <si>
    <t>Постановление от 11.01.2021 № 2</t>
  </si>
  <si>
    <t xml:space="preserve">Постановление 24.11.2017 № 162 доходная;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</si>
</sst>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#,##0.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vertAlign val="subscript"/>
      <sz val="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49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49"/>
      <name val="Times New Roman"/>
      <family val="1"/>
    </font>
    <font>
      <sz val="7"/>
      <color indexed="10"/>
      <name val="Times New Roman"/>
      <family val="1"/>
    </font>
    <font>
      <sz val="7"/>
      <color indexed="4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8" tint="-0.24997000396251678"/>
      <name val="Times New Roman"/>
      <family val="1"/>
    </font>
    <font>
      <b/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8" tint="-0.24997000396251678"/>
      <name val="Times New Roman"/>
      <family val="1"/>
    </font>
    <font>
      <sz val="7"/>
      <color rgb="FFFF0000"/>
      <name val="Times New Roman"/>
      <family val="1"/>
    </font>
    <font>
      <sz val="7"/>
      <color theme="8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166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66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166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0" fontId="57" fillId="33" borderId="0" xfId="0" applyFont="1" applyFill="1" applyBorder="1" applyAlignment="1">
      <alignment/>
    </xf>
    <xf numFmtId="0" fontId="57" fillId="33" borderId="0" xfId="0" applyFont="1" applyFill="1" applyAlignment="1">
      <alignment/>
    </xf>
    <xf numFmtId="166" fontId="58" fillId="33" borderId="0" xfId="0" applyNumberFormat="1" applyFont="1" applyFill="1" applyBorder="1" applyAlignment="1">
      <alignment horizontal="center"/>
    </xf>
    <xf numFmtId="166" fontId="58" fillId="33" borderId="0" xfId="0" applyNumberFormat="1" applyFont="1" applyFill="1" applyAlignment="1">
      <alignment horizontal="center"/>
    </xf>
    <xf numFmtId="4" fontId="8" fillId="34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/>
      <protection locked="0"/>
    </xf>
    <xf numFmtId="166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center"/>
      <protection locked="0"/>
    </xf>
    <xf numFmtId="4" fontId="5" fillId="33" borderId="0" xfId="0" applyNumberFormat="1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 horizontal="center"/>
      <protection locked="0"/>
    </xf>
    <xf numFmtId="166" fontId="59" fillId="33" borderId="0" xfId="0" applyNumberFormat="1" applyFont="1" applyFill="1" applyAlignment="1" applyProtection="1">
      <alignment horizontal="center"/>
      <protection locked="0"/>
    </xf>
    <xf numFmtId="164" fontId="5" fillId="33" borderId="0" xfId="0" applyNumberFormat="1" applyFont="1" applyFill="1" applyAlignment="1" applyProtection="1">
      <alignment/>
      <protection locked="0"/>
    </xf>
    <xf numFmtId="165" fontId="5" fillId="33" borderId="0" xfId="0" applyNumberFormat="1" applyFont="1" applyFill="1" applyAlignment="1" applyProtection="1">
      <alignment/>
      <protection locked="0"/>
    </xf>
    <xf numFmtId="1" fontId="5" fillId="33" borderId="0" xfId="0" applyNumberFormat="1" applyFont="1" applyFill="1" applyAlignment="1" applyProtection="1">
      <alignment/>
      <protection locked="0"/>
    </xf>
    <xf numFmtId="2" fontId="2" fillId="33" borderId="0" xfId="0" applyNumberFormat="1" applyFont="1" applyFill="1" applyAlignment="1" applyProtection="1">
      <alignment/>
      <protection locked="0"/>
    </xf>
    <xf numFmtId="0" fontId="60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4" fontId="7" fillId="34" borderId="10" xfId="0" applyNumberFormat="1" applyFont="1" applyFill="1" applyBorder="1" applyAlignment="1" applyProtection="1">
      <alignment horizontal="center"/>
      <protection locked="0"/>
    </xf>
    <xf numFmtId="4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166" fontId="8" fillId="34" borderId="11" xfId="0" applyNumberFormat="1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2" fontId="7" fillId="34" borderId="10" xfId="0" applyNumberFormat="1" applyFont="1" applyFill="1" applyBorder="1" applyAlignment="1" applyProtection="1">
      <alignment horizontal="center"/>
      <protection locked="0"/>
    </xf>
    <xf numFmtId="166" fontId="61" fillId="34" borderId="10" xfId="0" applyNumberFormat="1" applyFont="1" applyFill="1" applyBorder="1" applyAlignment="1" applyProtection="1">
      <alignment horizontal="center"/>
      <protection locked="0"/>
    </xf>
    <xf numFmtId="166" fontId="7" fillId="34" borderId="10" xfId="0" applyNumberFormat="1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165" fontId="7" fillId="34" borderId="10" xfId="0" applyNumberFormat="1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4" fontId="7" fillId="34" borderId="0" xfId="0" applyNumberFormat="1" applyFont="1" applyFill="1" applyAlignment="1" applyProtection="1">
      <alignment horizontal="center"/>
      <protection locked="0"/>
    </xf>
    <xf numFmtId="3" fontId="7" fillId="34" borderId="10" xfId="0" applyNumberFormat="1" applyFont="1" applyFill="1" applyBorder="1" applyAlignment="1" applyProtection="1">
      <alignment horizontal="center"/>
      <protection locked="0"/>
    </xf>
    <xf numFmtId="167" fontId="8" fillId="34" borderId="10" xfId="0" applyNumberFormat="1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/>
      <protection locked="0"/>
    </xf>
    <xf numFmtId="4" fontId="3" fillId="33" borderId="12" xfId="0" applyNumberFormat="1" applyFont="1" applyFill="1" applyBorder="1" applyAlignment="1" applyProtection="1">
      <alignment horizontal="center"/>
      <protection locked="0"/>
    </xf>
    <xf numFmtId="4" fontId="3" fillId="33" borderId="12" xfId="0" applyNumberFormat="1" applyFont="1" applyFill="1" applyBorder="1" applyAlignment="1" applyProtection="1">
      <alignment horizontal="center"/>
      <protection locked="0"/>
    </xf>
    <xf numFmtId="166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>
      <alignment vertical="top"/>
    </xf>
    <xf numFmtId="0" fontId="12" fillId="0" borderId="10" xfId="0" applyFont="1" applyBorder="1" applyAlignment="1">
      <alignment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2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2" fontId="62" fillId="33" borderId="12" xfId="0" applyNumberFormat="1" applyFont="1" applyFill="1" applyBorder="1" applyAlignment="1" applyProtection="1">
      <alignment horizontal="center" vertical="top" wrapText="1"/>
      <protection locked="0"/>
    </xf>
    <xf numFmtId="166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4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166" fontId="63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62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3" xfId="0" applyFont="1" applyFill="1" applyBorder="1" applyAlignment="1" applyProtection="1">
      <alignment horizontal="center" vertical="top" wrapText="1"/>
      <protection locked="0"/>
    </xf>
    <xf numFmtId="166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2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64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65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66" fontId="62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33" borderId="14" xfId="0" applyFont="1" applyFill="1" applyBorder="1" applyAlignment="1" applyProtection="1">
      <alignment vertical="top" wrapText="1"/>
      <protection locked="0"/>
    </xf>
    <xf numFmtId="0" fontId="10" fillId="33" borderId="13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14" xfId="0" applyFont="1" applyBorder="1" applyAlignment="1" applyProtection="1">
      <alignment horizontal="justify" vertical="top"/>
      <protection locked="0"/>
    </xf>
    <xf numFmtId="0" fontId="5" fillId="35" borderId="10" xfId="0" applyFont="1" applyFill="1" applyBorder="1" applyAlignment="1" applyProtection="1">
      <alignment horizontal="center"/>
      <protection locked="0"/>
    </xf>
    <xf numFmtId="0" fontId="8" fillId="35" borderId="10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>
      <alignment horizontal="center" vertical="top" wrapText="1"/>
    </xf>
    <xf numFmtId="165" fontId="10" fillId="0" borderId="13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wrapText="1"/>
    </xf>
    <xf numFmtId="14" fontId="14" fillId="34" borderId="1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7" fillId="34" borderId="0" xfId="0" applyFont="1" applyFill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14" fontId="14" fillId="34" borderId="10" xfId="0" applyNumberFormat="1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 vertical="top" wrapText="1"/>
      <protection locked="0"/>
    </xf>
    <xf numFmtId="0" fontId="10" fillId="33" borderId="16" xfId="0" applyFont="1" applyFill="1" applyBorder="1" applyAlignment="1" applyProtection="1">
      <alignment horizontal="center" vertical="top" wrapText="1"/>
      <protection locked="0"/>
    </xf>
    <xf numFmtId="0" fontId="10" fillId="33" borderId="11" xfId="0" applyFont="1" applyFill="1" applyBorder="1" applyAlignment="1" applyProtection="1">
      <alignment horizontal="center" vertical="top" wrapText="1"/>
      <protection locked="0"/>
    </xf>
    <xf numFmtId="0" fontId="10" fillId="33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zoomScale="110" zoomScaleNormal="110" zoomScalePageLayoutView="0" workbookViewId="0" topLeftCell="CA1">
      <pane ySplit="3" topLeftCell="A4" activePane="bottomLeft" state="frozen"/>
      <selection pane="topLeft" activeCell="A1" sqref="A1"/>
      <selection pane="bottomLeft" activeCell="CD4" sqref="CD4"/>
    </sheetView>
  </sheetViews>
  <sheetFormatPr defaultColWidth="9.00390625" defaultRowHeight="12.75"/>
  <cols>
    <col min="1" max="1" width="18.375" style="3" customWidth="1"/>
    <col min="2" max="2" width="9.375" style="3" customWidth="1"/>
    <col min="3" max="3" width="8.00390625" style="3" customWidth="1"/>
    <col min="4" max="4" width="12.75390625" style="3" customWidth="1"/>
    <col min="5" max="5" width="13.375" style="3" customWidth="1"/>
    <col min="6" max="6" width="13.875" style="3" customWidth="1"/>
    <col min="7" max="8" width="12.625" style="7" customWidth="1"/>
    <col min="9" max="9" width="9.375" style="9" customWidth="1"/>
    <col min="10" max="10" width="8.375" style="7" customWidth="1"/>
    <col min="11" max="11" width="11.00390625" style="5" customWidth="1"/>
    <col min="12" max="12" width="13.125" style="3" customWidth="1"/>
    <col min="13" max="13" width="14.375" style="3" hidden="1" customWidth="1"/>
    <col min="14" max="14" width="13.25390625" style="3" customWidth="1"/>
    <col min="15" max="15" width="14.00390625" style="20" hidden="1" customWidth="1"/>
    <col min="16" max="16" width="13.125" style="7" customWidth="1"/>
    <col min="17" max="17" width="12.375" style="10" hidden="1" customWidth="1"/>
    <col min="18" max="18" width="12.375" style="10" customWidth="1"/>
    <col min="19" max="19" width="10.125" style="26" customWidth="1"/>
    <col min="20" max="21" width="10.125" style="5" customWidth="1"/>
    <col min="22" max="22" width="11.875" style="3" customWidth="1"/>
    <col min="23" max="23" width="12.375" style="3" customWidth="1"/>
    <col min="24" max="24" width="8.25390625" style="9" customWidth="1"/>
    <col min="25" max="25" width="9.625" style="7" customWidth="1"/>
    <col min="26" max="26" width="7.625" style="5" customWidth="1"/>
    <col min="27" max="27" width="12.125" style="3" customWidth="1"/>
    <col min="28" max="28" width="13.25390625" style="3" customWidth="1"/>
    <col min="29" max="29" width="13.75390625" style="3" customWidth="1"/>
    <col min="30" max="30" width="7.875" style="9" customWidth="1"/>
    <col min="31" max="31" width="8.375" style="3" customWidth="1"/>
    <col min="32" max="32" width="7.75390625" style="9" customWidth="1"/>
    <col min="33" max="33" width="11.75390625" style="3" customWidth="1"/>
    <col min="34" max="34" width="12.375" style="21" customWidth="1"/>
    <col min="35" max="35" width="10.875" style="3" customWidth="1"/>
    <col min="36" max="36" width="8.875" style="9" customWidth="1"/>
    <col min="37" max="37" width="7.75390625" style="22" customWidth="1"/>
    <col min="38" max="38" width="9.375" style="5" customWidth="1"/>
    <col min="39" max="39" width="11.75390625" style="3" customWidth="1"/>
    <col min="40" max="40" width="12.25390625" style="3" customWidth="1"/>
    <col min="41" max="41" width="9.125" style="22" customWidth="1"/>
    <col min="42" max="45" width="9.125" style="3" customWidth="1"/>
    <col min="46" max="46" width="10.125" style="3" customWidth="1"/>
    <col min="47" max="47" width="12.375" style="3" customWidth="1"/>
    <col min="48" max="48" width="14.25390625" style="5" customWidth="1"/>
    <col min="49" max="49" width="11.375" style="8" customWidth="1"/>
    <col min="50" max="50" width="14.625" style="7" customWidth="1"/>
    <col min="51" max="51" width="10.75390625" style="9" customWidth="1"/>
    <col min="52" max="52" width="8.625" style="24" customWidth="1"/>
    <col min="53" max="53" width="13.375" style="3" customWidth="1"/>
    <col min="54" max="54" width="13.00390625" style="3" customWidth="1"/>
    <col min="55" max="55" width="11.125" style="3" customWidth="1"/>
    <col min="56" max="56" width="8.125" style="3" customWidth="1"/>
    <col min="57" max="59" width="9.125" style="5" customWidth="1"/>
    <col min="60" max="60" width="11.625" style="5" customWidth="1"/>
    <col min="61" max="61" width="9.125" style="5" customWidth="1"/>
    <col min="62" max="62" width="14.375" style="3" customWidth="1"/>
    <col min="63" max="63" width="13.25390625" style="3" customWidth="1"/>
    <col min="64" max="64" width="8.125" style="9" customWidth="1"/>
    <col min="65" max="65" width="7.875" style="3" customWidth="1"/>
    <col min="66" max="66" width="14.75390625" style="3" customWidth="1"/>
    <col min="67" max="67" width="14.25390625" style="3" customWidth="1"/>
    <col min="68" max="68" width="14.125" style="3" customWidth="1"/>
    <col min="69" max="69" width="15.00390625" style="3" customWidth="1"/>
    <col min="70" max="70" width="8.125" style="9" customWidth="1"/>
    <col min="71" max="71" width="7.375" style="5" customWidth="1"/>
    <col min="72" max="72" width="12.125" style="3" customWidth="1"/>
    <col min="73" max="73" width="10.25390625" style="3" customWidth="1"/>
    <col min="74" max="74" width="15.75390625" style="3" customWidth="1"/>
    <col min="75" max="75" width="10.25390625" style="3" customWidth="1"/>
    <col min="76" max="76" width="16.75390625" style="3" customWidth="1"/>
    <col min="77" max="77" width="13.75390625" style="3" customWidth="1"/>
    <col min="78" max="79" width="10.25390625" style="3" customWidth="1"/>
    <col min="80" max="80" width="14.875" style="3" customWidth="1"/>
    <col min="81" max="81" width="10.25390625" style="3" customWidth="1"/>
    <col min="82" max="82" width="13.00390625" style="3" customWidth="1"/>
    <col min="83" max="85" width="10.25390625" style="3" customWidth="1"/>
    <col min="86" max="86" width="15.125" style="3" customWidth="1"/>
    <col min="87" max="87" width="10.25390625" style="3" customWidth="1"/>
    <col min="88" max="88" width="16.875" style="3" customWidth="1"/>
    <col min="89" max="89" width="10.25390625" style="3" customWidth="1"/>
    <col min="90" max="90" width="11.75390625" style="3" customWidth="1"/>
    <col min="91" max="93" width="9.125" style="3" customWidth="1"/>
    <col min="94" max="94" width="11.75390625" style="3" customWidth="1"/>
    <col min="95" max="95" width="9.625" style="3" customWidth="1"/>
    <col min="96" max="96" width="9.25390625" style="3" customWidth="1"/>
    <col min="97" max="97" width="20.375" style="3" customWidth="1"/>
    <col min="98" max="98" width="9.625" style="3" customWidth="1"/>
    <col min="99" max="99" width="16.875" style="3" customWidth="1"/>
    <col min="100" max="100" width="11.75390625" style="3" customWidth="1"/>
    <col min="101" max="16384" width="9.125" style="3" customWidth="1"/>
  </cols>
  <sheetData>
    <row r="1" spans="1:100" s="1" customFormat="1" ht="12.75">
      <c r="A1" s="28" t="s">
        <v>111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101.25" customHeight="1">
      <c r="A2" s="64" t="s">
        <v>0</v>
      </c>
      <c r="B2" s="64" t="s">
        <v>22</v>
      </c>
      <c r="C2" s="64" t="s">
        <v>23</v>
      </c>
      <c r="D2" s="106" t="s">
        <v>75</v>
      </c>
      <c r="E2" s="107"/>
      <c r="F2" s="107"/>
      <c r="G2" s="107"/>
      <c r="H2" s="107"/>
      <c r="I2" s="107"/>
      <c r="J2" s="107"/>
      <c r="K2" s="108"/>
      <c r="L2" s="106" t="s">
        <v>76</v>
      </c>
      <c r="M2" s="107"/>
      <c r="N2" s="107"/>
      <c r="O2" s="107"/>
      <c r="P2" s="107"/>
      <c r="Q2" s="107"/>
      <c r="R2" s="107"/>
      <c r="S2" s="107"/>
      <c r="T2" s="107"/>
      <c r="U2" s="108"/>
      <c r="V2" s="106" t="s">
        <v>77</v>
      </c>
      <c r="W2" s="107"/>
      <c r="X2" s="107"/>
      <c r="Y2" s="107"/>
      <c r="Z2" s="108"/>
      <c r="AA2" s="106" t="s">
        <v>78</v>
      </c>
      <c r="AB2" s="107"/>
      <c r="AC2" s="107"/>
      <c r="AD2" s="107"/>
      <c r="AE2" s="107"/>
      <c r="AF2" s="108"/>
      <c r="AG2" s="106" t="s">
        <v>56</v>
      </c>
      <c r="AH2" s="107"/>
      <c r="AI2" s="107"/>
      <c r="AJ2" s="107"/>
      <c r="AK2" s="107"/>
      <c r="AL2" s="108"/>
      <c r="AM2" s="106" t="s">
        <v>80</v>
      </c>
      <c r="AN2" s="107"/>
      <c r="AO2" s="107"/>
      <c r="AP2" s="107"/>
      <c r="AQ2" s="108"/>
      <c r="AR2" s="106" t="s">
        <v>59</v>
      </c>
      <c r="AS2" s="107"/>
      <c r="AT2" s="107"/>
      <c r="AU2" s="107"/>
      <c r="AV2" s="108"/>
      <c r="AW2" s="106" t="s">
        <v>97</v>
      </c>
      <c r="AX2" s="107"/>
      <c r="AY2" s="107"/>
      <c r="AZ2" s="108"/>
      <c r="BA2" s="106" t="s">
        <v>61</v>
      </c>
      <c r="BB2" s="107"/>
      <c r="BC2" s="107"/>
      <c r="BD2" s="107"/>
      <c r="BE2" s="108"/>
      <c r="BF2" s="106" t="s">
        <v>83</v>
      </c>
      <c r="BG2" s="107"/>
      <c r="BH2" s="107"/>
      <c r="BI2" s="108"/>
      <c r="BJ2" s="106" t="s">
        <v>85</v>
      </c>
      <c r="BK2" s="107"/>
      <c r="BL2" s="107"/>
      <c r="BM2" s="108"/>
      <c r="BN2" s="106" t="s">
        <v>62</v>
      </c>
      <c r="BO2" s="107"/>
      <c r="BP2" s="107"/>
      <c r="BQ2" s="107"/>
      <c r="BR2" s="107"/>
      <c r="BS2" s="108"/>
      <c r="BT2" s="106" t="s">
        <v>63</v>
      </c>
      <c r="BU2" s="108"/>
      <c r="BV2" s="106" t="s">
        <v>92</v>
      </c>
      <c r="BW2" s="108"/>
      <c r="BX2" s="106" t="s">
        <v>64</v>
      </c>
      <c r="BY2" s="108"/>
      <c r="BZ2" s="106" t="s">
        <v>65</v>
      </c>
      <c r="CA2" s="108"/>
      <c r="CB2" s="106" t="s">
        <v>87</v>
      </c>
      <c r="CC2" s="108"/>
      <c r="CD2" s="106" t="s">
        <v>67</v>
      </c>
      <c r="CE2" s="108"/>
      <c r="CF2" s="106" t="s">
        <v>72</v>
      </c>
      <c r="CG2" s="108"/>
      <c r="CH2" s="106" t="s">
        <v>69</v>
      </c>
      <c r="CI2" s="108"/>
      <c r="CJ2" s="106" t="s">
        <v>71</v>
      </c>
      <c r="CK2" s="108"/>
      <c r="CL2" s="106" t="s">
        <v>88</v>
      </c>
      <c r="CM2" s="107"/>
      <c r="CN2" s="107"/>
      <c r="CO2" s="107"/>
      <c r="CP2" s="107"/>
      <c r="CQ2" s="107"/>
      <c r="CR2" s="108"/>
      <c r="CS2" s="106" t="s">
        <v>73</v>
      </c>
      <c r="CT2" s="108"/>
      <c r="CU2" s="106" t="s">
        <v>74</v>
      </c>
      <c r="CV2" s="108"/>
    </row>
    <row r="3" spans="1:100" s="65" customFormat="1" ht="101.25" customHeight="1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7" t="s">
        <v>57</v>
      </c>
      <c r="AS3" s="87" t="s">
        <v>58</v>
      </c>
      <c r="AT3" s="88" t="s">
        <v>1</v>
      </c>
      <c r="AU3" s="89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99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99" t="s">
        <v>95</v>
      </c>
      <c r="CC3" s="74" t="s">
        <v>2</v>
      </c>
      <c r="CD3" s="109" t="s">
        <v>66</v>
      </c>
      <c r="CE3" s="87" t="s">
        <v>2</v>
      </c>
      <c r="CF3" s="87" t="s">
        <v>91</v>
      </c>
      <c r="CG3" s="87" t="s">
        <v>2</v>
      </c>
      <c r="CH3" s="92" t="s">
        <v>70</v>
      </c>
      <c r="CI3" s="87" t="s">
        <v>2</v>
      </c>
      <c r="CJ3" s="94" t="s">
        <v>68</v>
      </c>
      <c r="CK3" s="87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7" t="s">
        <v>2</v>
      </c>
      <c r="CU3" s="74" t="s">
        <v>90</v>
      </c>
      <c r="CV3" s="87" t="s">
        <v>2</v>
      </c>
    </row>
    <row r="4" spans="1:100" s="6" customFormat="1" ht="66" customHeight="1">
      <c r="A4" s="41" t="s">
        <v>100</v>
      </c>
      <c r="B4" s="41">
        <f>K4+U4+Z4+AF4+AL4+AQ4+AV4+AZ4+BE4+BI4+BM4+BS4+BU4+BW4+BY4+CA4+CC4+CE4+CG4+CI4+CK4+CR4+CT4+CV4</f>
        <v>9.5</v>
      </c>
      <c r="C4" s="41">
        <f>RANK(B4,B$4:B$8)</f>
        <v>2</v>
      </c>
      <c r="D4" s="42">
        <v>784</v>
      </c>
      <c r="E4" s="42">
        <v>296.4</v>
      </c>
      <c r="F4" s="42">
        <v>80.3</v>
      </c>
      <c r="G4" s="43">
        <v>0</v>
      </c>
      <c r="H4" s="43">
        <v>784</v>
      </c>
      <c r="I4" s="45">
        <f>(D4-H4)/(E4-F4-G4)</f>
        <v>0</v>
      </c>
      <c r="J4" s="46" t="s">
        <v>11</v>
      </c>
      <c r="K4" s="85">
        <f>IF(I4&lt;=0.05,1,0)</f>
        <v>1</v>
      </c>
      <c r="L4" s="42">
        <v>0</v>
      </c>
      <c r="M4" s="47"/>
      <c r="N4" s="42">
        <v>1276.9</v>
      </c>
      <c r="O4" s="42"/>
      <c r="P4" s="42">
        <v>276.4</v>
      </c>
      <c r="Q4" s="47"/>
      <c r="R4" s="44">
        <v>0</v>
      </c>
      <c r="S4" s="48">
        <f>(L4-R4)/(N4-P4-R4)</f>
        <v>0</v>
      </c>
      <c r="T4" s="46" t="s">
        <v>14</v>
      </c>
      <c r="U4" s="85">
        <f>IF(S4&lt;=0.5,1,0)</f>
        <v>1</v>
      </c>
      <c r="V4" s="42"/>
      <c r="W4" s="42">
        <v>0.001</v>
      </c>
      <c r="X4" s="49">
        <f>V4/W4</f>
        <v>0</v>
      </c>
      <c r="Y4" s="46" t="s">
        <v>15</v>
      </c>
      <c r="Z4" s="85">
        <f>IF(X4&lt;=1,1,0)</f>
        <v>1</v>
      </c>
      <c r="AA4" s="47">
        <v>0</v>
      </c>
      <c r="AB4" s="43">
        <v>412.5</v>
      </c>
      <c r="AC4" s="42">
        <v>16.4</v>
      </c>
      <c r="AD4" s="49">
        <f>AA4/(AB4-AC4)</f>
        <v>0</v>
      </c>
      <c r="AE4" s="46" t="s">
        <v>12</v>
      </c>
      <c r="AF4" s="85">
        <f>IF(AD4&lt;=0.15,1,0)</f>
        <v>1</v>
      </c>
      <c r="AG4" s="27">
        <v>0</v>
      </c>
      <c r="AH4" s="42">
        <v>784</v>
      </c>
      <c r="AI4" s="47"/>
      <c r="AJ4" s="49">
        <f>AG4/(AH4+AI4)</f>
        <v>0</v>
      </c>
      <c r="AK4" s="46" t="s">
        <v>15</v>
      </c>
      <c r="AL4" s="85">
        <f>IF(AJ4&lt;=1,1,0)</f>
        <v>1</v>
      </c>
      <c r="AM4" s="63">
        <v>1096.2</v>
      </c>
      <c r="AN4" s="63">
        <v>1282</v>
      </c>
      <c r="AO4" s="51">
        <f>AM4/AN4</f>
        <v>0.8550702028081124</v>
      </c>
      <c r="AP4" s="46" t="s">
        <v>15</v>
      </c>
      <c r="AQ4" s="85">
        <f>IF(AO4&lt;=1,1,0)</f>
        <v>1</v>
      </c>
      <c r="AR4" s="50">
        <v>171.9</v>
      </c>
      <c r="AS4" s="50">
        <v>766.9</v>
      </c>
      <c r="AT4" s="51">
        <f>AR4/AS4</f>
        <v>0.22414917199113316</v>
      </c>
      <c r="AU4" s="46" t="s">
        <v>15</v>
      </c>
      <c r="AV4" s="85">
        <f>IF(AT4&lt;=1,1,0)</f>
        <v>1</v>
      </c>
      <c r="AW4" s="42">
        <v>64.8</v>
      </c>
      <c r="AX4" s="42">
        <v>310.6</v>
      </c>
      <c r="AY4" s="49">
        <f>AW4/AX4</f>
        <v>0.20862846104314228</v>
      </c>
      <c r="AZ4" s="85">
        <f>IF(AY4&lt;0.9,-1,IF(AY4&lt;=1.1,0,-1))</f>
        <v>-1</v>
      </c>
      <c r="BA4" s="50">
        <v>64.8</v>
      </c>
      <c r="BB4" s="50">
        <v>56.1</v>
      </c>
      <c r="BC4" s="55">
        <f>BA4/BB4</f>
        <v>1.1550802139037433</v>
      </c>
      <c r="BD4" s="46">
        <v>1.03</v>
      </c>
      <c r="BE4" s="85">
        <f>IF(BC4&lt;BD4,-1,IF(BC4&gt;=BD4,0))</f>
        <v>0</v>
      </c>
      <c r="BF4" s="47">
        <v>0</v>
      </c>
      <c r="BG4" s="47">
        <v>0.0001</v>
      </c>
      <c r="BH4" s="27">
        <f>BF4/BG4</f>
        <v>0</v>
      </c>
      <c r="BI4" s="85">
        <f>IF(BH4&lt;1,1,(IF(BH4=1,0,(IF(BH4&lt;=1.5,-1,-2)))))</f>
        <v>1</v>
      </c>
      <c r="BJ4" s="50">
        <v>313.1</v>
      </c>
      <c r="BK4" s="43">
        <v>399</v>
      </c>
      <c r="BL4" s="49">
        <f>BJ4/BK4</f>
        <v>0.7847117794486216</v>
      </c>
      <c r="BM4" s="85">
        <f>IF(BL4&gt;=0.9,1,IF(BL4&lt;0.9,0))</f>
        <v>0</v>
      </c>
      <c r="BN4" s="50">
        <v>382.6</v>
      </c>
      <c r="BO4" s="50"/>
      <c r="BP4" s="50"/>
      <c r="BQ4" s="50"/>
      <c r="BR4" s="49">
        <f>BQ4/(1.1*(BN4+BO4+BP4)/3)</f>
        <v>0</v>
      </c>
      <c r="BS4" s="85">
        <f>IF(BR4&lt;0.5,0,IF(BR4&lt;0.7,0.5,IF(BR4&lt;=1.3,1,IF(BR4&lt;=1.5,0.5,0))))</f>
        <v>0</v>
      </c>
      <c r="BT4" s="47"/>
      <c r="BU4" s="84">
        <f>IF(ISBLANK(BT4),0,-1)</f>
        <v>0</v>
      </c>
      <c r="BV4" s="90"/>
      <c r="BW4" s="84">
        <f>IF(ISBLANK(BV4),0,-1)</f>
        <v>0</v>
      </c>
      <c r="BX4" s="105"/>
      <c r="BY4" s="85">
        <f>IF(ISBLANK(BX4),0,-1)</f>
        <v>0</v>
      </c>
      <c r="BZ4" s="46"/>
      <c r="CA4" s="85">
        <f>IF(ISBLANK(BZ4),0,-1)</f>
        <v>0</v>
      </c>
      <c r="CB4" s="46"/>
      <c r="CC4" s="85">
        <f>IF(ISBLANK(CB4),0,-1)</f>
        <v>0</v>
      </c>
      <c r="CD4" s="98" t="s">
        <v>114</v>
      </c>
      <c r="CE4" s="93">
        <f>IF(ISBLANK(CD4),0,0.5)</f>
        <v>0.5</v>
      </c>
      <c r="CF4" s="96"/>
      <c r="CG4" s="85">
        <f>IF(ISBLANK(CF4),0,-1)</f>
        <v>0</v>
      </c>
      <c r="CH4" s="97" t="s">
        <v>102</v>
      </c>
      <c r="CI4" s="95">
        <f>IF(ISBLANK(CH4),0,0.5)</f>
        <v>0.5</v>
      </c>
      <c r="CJ4" s="97" t="s">
        <v>112</v>
      </c>
      <c r="CK4" s="95">
        <f>IF(ISBLANK(CJ4),0,0.5)</f>
        <v>0.5</v>
      </c>
      <c r="CL4" s="91">
        <v>1</v>
      </c>
      <c r="CM4" s="91">
        <v>1</v>
      </c>
      <c r="CN4" s="91"/>
      <c r="CO4" s="91"/>
      <c r="CP4" s="91"/>
      <c r="CQ4" s="52">
        <f>CL4+CM4+CN4+CO4+CP4</f>
        <v>2</v>
      </c>
      <c r="CR4" s="85">
        <f>IF(CQ4=5,1,0)</f>
        <v>0</v>
      </c>
      <c r="CS4" s="103"/>
      <c r="CT4" s="85">
        <f>IF(ISBLANK(CS4),0,0.5)</f>
        <v>0</v>
      </c>
      <c r="CU4" s="102" t="s">
        <v>105</v>
      </c>
      <c r="CV4" s="85">
        <f>IF(ISBLANK(CU4),0,1)</f>
        <v>1</v>
      </c>
    </row>
    <row r="5" spans="1:100" s="6" customFormat="1" ht="63" customHeight="1">
      <c r="A5" s="41" t="s">
        <v>52</v>
      </c>
      <c r="B5" s="41">
        <f>K5+U5+Z5+AF5+AL5+AQ5+AV5+AZ5+BE5+BI5+BM5+BS5+BU5+BW5+BY5+CA5+CC5+CE5+CG5+CI5+CK5+CR5+CT5+CV5</f>
        <v>10</v>
      </c>
      <c r="C5" s="41">
        <f>RANK(B5,B$4:B$8)</f>
        <v>1</v>
      </c>
      <c r="D5" s="42">
        <v>529.5</v>
      </c>
      <c r="E5" s="42">
        <v>594.6</v>
      </c>
      <c r="F5" s="42">
        <v>402.6</v>
      </c>
      <c r="G5" s="43">
        <v>0</v>
      </c>
      <c r="H5" s="43">
        <v>529.5</v>
      </c>
      <c r="I5" s="45">
        <f>(D5-H5)/(E5-F5-G5)</f>
        <v>0</v>
      </c>
      <c r="J5" s="46" t="s">
        <v>11</v>
      </c>
      <c r="K5" s="85">
        <f>IF(I5&lt;=0.05,1,0)</f>
        <v>1</v>
      </c>
      <c r="L5" s="42">
        <v>0</v>
      </c>
      <c r="M5" s="47"/>
      <c r="N5" s="42">
        <v>1940.5</v>
      </c>
      <c r="O5" s="42"/>
      <c r="P5" s="42">
        <v>1245.8</v>
      </c>
      <c r="Q5" s="47"/>
      <c r="R5" s="44">
        <v>0</v>
      </c>
      <c r="S5" s="48">
        <f>(L5-R5)/(N5-P5-R5)</f>
        <v>0</v>
      </c>
      <c r="T5" s="46" t="s">
        <v>14</v>
      </c>
      <c r="U5" s="85">
        <f>IF(S5&lt;=0.5,1,0)</f>
        <v>1</v>
      </c>
      <c r="V5" s="42"/>
      <c r="W5" s="42">
        <v>0.001</v>
      </c>
      <c r="X5" s="49">
        <f>V5/W5</f>
        <v>0</v>
      </c>
      <c r="Y5" s="46" t="s">
        <v>15</v>
      </c>
      <c r="Z5" s="85">
        <f>IF(X5&lt;=1,1,0)</f>
        <v>1</v>
      </c>
      <c r="AA5" s="47">
        <v>0</v>
      </c>
      <c r="AB5" s="43">
        <v>909.5</v>
      </c>
      <c r="AC5" s="42">
        <v>20</v>
      </c>
      <c r="AD5" s="49">
        <f>AA5/(AB5-AC5)</f>
        <v>0</v>
      </c>
      <c r="AE5" s="46" t="s">
        <v>12</v>
      </c>
      <c r="AF5" s="85">
        <f>IF(AD5&lt;=0.15,1,0)</f>
        <v>1</v>
      </c>
      <c r="AG5" s="43">
        <v>0</v>
      </c>
      <c r="AH5" s="42">
        <v>529.5</v>
      </c>
      <c r="AI5" s="47"/>
      <c r="AJ5" s="49">
        <f>AG5/(AH5+AI5)</f>
        <v>0</v>
      </c>
      <c r="AK5" s="46" t="s">
        <v>15</v>
      </c>
      <c r="AL5" s="85">
        <f>IF(AJ5&lt;=1,1,0)</f>
        <v>1</v>
      </c>
      <c r="AM5" s="63">
        <v>1192.4</v>
      </c>
      <c r="AN5" s="63">
        <v>1787</v>
      </c>
      <c r="AO5" s="51">
        <f>AM5/AN5</f>
        <v>0.6672635702294348</v>
      </c>
      <c r="AP5" s="46" t="s">
        <v>15</v>
      </c>
      <c r="AQ5" s="85">
        <f>IF(AO5&lt;=1,1,0)</f>
        <v>1</v>
      </c>
      <c r="AR5" s="50">
        <v>227</v>
      </c>
      <c r="AS5" s="50">
        <v>982.9</v>
      </c>
      <c r="AT5" s="51">
        <f>AR5/AS5</f>
        <v>0.2309492318648896</v>
      </c>
      <c r="AU5" s="46" t="s">
        <v>15</v>
      </c>
      <c r="AV5" s="85">
        <f>IF(AT5&lt;=1,1,0)</f>
        <v>1</v>
      </c>
      <c r="AW5" s="42">
        <v>124.1</v>
      </c>
      <c r="AX5" s="42">
        <v>535.5</v>
      </c>
      <c r="AY5" s="49">
        <f>AW5/AX5</f>
        <v>0.23174603174603173</v>
      </c>
      <c r="AZ5" s="85">
        <f>IF(AY5&lt;0.9,-1,IF(AY5&lt;=1.1,0,-1))</f>
        <v>-1</v>
      </c>
      <c r="BA5" s="50">
        <v>124.1</v>
      </c>
      <c r="BB5" s="50">
        <v>117.6</v>
      </c>
      <c r="BC5" s="55">
        <f>BA5/BB5</f>
        <v>1.0552721088435375</v>
      </c>
      <c r="BD5" s="46">
        <v>1.03</v>
      </c>
      <c r="BE5" s="85">
        <f>IF(BC5&lt;BD5,-1,IF(BC5&gt;=BD5,0))</f>
        <v>0</v>
      </c>
      <c r="BF5" s="47">
        <v>0</v>
      </c>
      <c r="BG5" s="47">
        <v>0.0001</v>
      </c>
      <c r="BH5" s="27">
        <f>BF5/BG5</f>
        <v>0</v>
      </c>
      <c r="BI5" s="85">
        <f>IF(BH5&lt;1,1,(IF(BH5=1,0,(IF(BH5&lt;=1.5,-1,-2)))))</f>
        <v>1</v>
      </c>
      <c r="BJ5" s="50">
        <v>778.4</v>
      </c>
      <c r="BK5" s="43">
        <v>879.6</v>
      </c>
      <c r="BL5" s="49">
        <f>BJ5/BK5</f>
        <v>0.8849477035015916</v>
      </c>
      <c r="BM5" s="85">
        <f>IF(BL5&gt;=0.9,1,IF(BL5&lt;0.9,0))</f>
        <v>0</v>
      </c>
      <c r="BN5" s="50">
        <v>866.3</v>
      </c>
      <c r="BO5" s="50"/>
      <c r="BP5" s="50"/>
      <c r="BQ5" s="50"/>
      <c r="BR5" s="49">
        <f>BQ5/(1.1*(BN5+BO5+BP5)/3)</f>
        <v>0</v>
      </c>
      <c r="BS5" s="85">
        <f>IF(BR5&lt;0.5,0,IF(BR5&lt;0.7,0.5,IF(BR5&lt;=1.3,1,IF(BR5&lt;=1.5,0.5,0))))</f>
        <v>0</v>
      </c>
      <c r="BT5" s="47"/>
      <c r="BU5" s="84">
        <f>IF(ISBLANK(BT5),0,-1)</f>
        <v>0</v>
      </c>
      <c r="BV5" s="90"/>
      <c r="BW5" s="84">
        <f>IF(ISBLANK(BV5),0,-1)</f>
        <v>0</v>
      </c>
      <c r="BX5" s="105"/>
      <c r="BY5" s="85">
        <f>IF(ISBLANK(BX5),0,-1)</f>
        <v>0</v>
      </c>
      <c r="BZ5" s="46"/>
      <c r="CA5" s="85">
        <f>IF(ISBLANK(BZ5),0,-1)</f>
        <v>0</v>
      </c>
      <c r="CB5" s="46"/>
      <c r="CC5" s="85">
        <f>IF(ISBLANK(CB5),0,-1)</f>
        <v>0</v>
      </c>
      <c r="CD5" s="98" t="s">
        <v>113</v>
      </c>
      <c r="CE5" s="93">
        <f>IF(ISBLANK(CD5),0,0.5)</f>
        <v>0.5</v>
      </c>
      <c r="CF5" s="96"/>
      <c r="CG5" s="85">
        <f>IF(ISBLANK(CF5),0,-1)</f>
        <v>0</v>
      </c>
      <c r="CH5" s="97" t="s">
        <v>109</v>
      </c>
      <c r="CI5" s="95">
        <f>IF(ISBLANK(CH5),0,0.5)</f>
        <v>0.5</v>
      </c>
      <c r="CJ5" s="97" t="s">
        <v>115</v>
      </c>
      <c r="CK5" s="95">
        <f>IF(ISBLANK(CJ5),0,0.5)</f>
        <v>0.5</v>
      </c>
      <c r="CL5" s="91">
        <v>1</v>
      </c>
      <c r="CM5" s="91">
        <v>1</v>
      </c>
      <c r="CN5" s="91"/>
      <c r="CO5" s="91">
        <v>1</v>
      </c>
      <c r="CP5" s="91">
        <v>1</v>
      </c>
      <c r="CQ5" s="52">
        <f>CL5+CM5+CN5+CO5+CP5</f>
        <v>4</v>
      </c>
      <c r="CR5" s="85">
        <f>IF(CQ5=5,1,0)</f>
        <v>0</v>
      </c>
      <c r="CS5" s="103" t="s">
        <v>116</v>
      </c>
      <c r="CT5" s="85">
        <f>IF(ISBLANK(CS5),0,0.5)</f>
        <v>0.5</v>
      </c>
      <c r="CU5" s="102" t="s">
        <v>106</v>
      </c>
      <c r="CV5" s="85">
        <f>IF(ISBLANK(CU5),0,1)</f>
        <v>1</v>
      </c>
    </row>
    <row r="6" spans="1:100" s="6" customFormat="1" ht="108" customHeight="1">
      <c r="A6" s="41" t="s">
        <v>53</v>
      </c>
      <c r="B6" s="41">
        <f>K6+U6+Z6+AF6+AL6+AQ6+AV6+AZ6+BE6+BI6+BM6+BS6+BU6+BW6+BY6+CA6+CC6+CE6+CG6+CI6+CK6+CR6+CT6+CV6</f>
        <v>8.5</v>
      </c>
      <c r="C6" s="41">
        <f>RANK(B6,B$4:B$8)</f>
        <v>3</v>
      </c>
      <c r="D6" s="42">
        <v>1049.6</v>
      </c>
      <c r="E6" s="42">
        <v>896.6</v>
      </c>
      <c r="F6" s="42">
        <v>364</v>
      </c>
      <c r="G6" s="43">
        <v>0</v>
      </c>
      <c r="H6" s="43">
        <v>1049.6</v>
      </c>
      <c r="I6" s="45">
        <f>(D6-H6)/(E6-F6-G6)</f>
        <v>0</v>
      </c>
      <c r="J6" s="46" t="s">
        <v>11</v>
      </c>
      <c r="K6" s="85">
        <f>IF(I6&lt;=0.05,1,0)</f>
        <v>1</v>
      </c>
      <c r="L6" s="42">
        <v>0</v>
      </c>
      <c r="M6" s="47"/>
      <c r="N6" s="42">
        <v>2398.3</v>
      </c>
      <c r="O6" s="53"/>
      <c r="P6" s="42">
        <v>1126.2</v>
      </c>
      <c r="Q6" s="47"/>
      <c r="R6" s="44">
        <v>0</v>
      </c>
      <c r="S6" s="48">
        <f>(L6-R6)/(N6-P6-R6)</f>
        <v>0</v>
      </c>
      <c r="T6" s="46" t="s">
        <v>14</v>
      </c>
      <c r="U6" s="85">
        <f>IF(S6&lt;=0.5,1,0)</f>
        <v>1</v>
      </c>
      <c r="V6" s="42"/>
      <c r="W6" s="42">
        <v>0.001</v>
      </c>
      <c r="X6" s="49">
        <f>V6/W6</f>
        <v>0</v>
      </c>
      <c r="Y6" s="46" t="s">
        <v>15</v>
      </c>
      <c r="Z6" s="85">
        <f>IF(X6&lt;=1,1,0)</f>
        <v>1</v>
      </c>
      <c r="AA6" s="47">
        <v>0</v>
      </c>
      <c r="AB6" s="43">
        <v>633.5</v>
      </c>
      <c r="AC6" s="47">
        <v>20</v>
      </c>
      <c r="AD6" s="49">
        <f>AA6/(AB6-AC6)</f>
        <v>0</v>
      </c>
      <c r="AE6" s="46" t="s">
        <v>12</v>
      </c>
      <c r="AF6" s="85">
        <f>IF(AD6&lt;=0.15,1,0)</f>
        <v>1</v>
      </c>
      <c r="AG6" s="43">
        <v>0</v>
      </c>
      <c r="AH6" s="42">
        <v>1049.6</v>
      </c>
      <c r="AI6" s="42"/>
      <c r="AJ6" s="49">
        <f>AG6/(AH6+AI6)</f>
        <v>0</v>
      </c>
      <c r="AK6" s="46" t="s">
        <v>15</v>
      </c>
      <c r="AL6" s="85">
        <f>IF(AJ6&lt;=1,1,0)</f>
        <v>1</v>
      </c>
      <c r="AM6" s="63">
        <v>1567.8</v>
      </c>
      <c r="AN6" s="63">
        <v>1654</v>
      </c>
      <c r="AO6" s="51">
        <f>AM6/AN6</f>
        <v>0.9478839177750906</v>
      </c>
      <c r="AP6" s="46" t="s">
        <v>15</v>
      </c>
      <c r="AQ6" s="85">
        <f>IF(AO6&lt;=1,1,0)</f>
        <v>1</v>
      </c>
      <c r="AR6" s="50">
        <v>176.6</v>
      </c>
      <c r="AS6" s="50">
        <v>1001</v>
      </c>
      <c r="AT6" s="51">
        <f>AR6/AS6</f>
        <v>0.17642357642357642</v>
      </c>
      <c r="AU6" s="46" t="s">
        <v>15</v>
      </c>
      <c r="AV6" s="85">
        <f>IF(AT6&lt;=1,1,0)</f>
        <v>1</v>
      </c>
      <c r="AW6" s="42">
        <v>352.1</v>
      </c>
      <c r="AX6" s="42">
        <v>912.2</v>
      </c>
      <c r="AY6" s="49">
        <f>AW6/AX6</f>
        <v>0.38598991449243586</v>
      </c>
      <c r="AZ6" s="85">
        <f>IF(AY6&lt;0.9,-1,IF(AY6&lt;=1.1,0,-1))</f>
        <v>-1</v>
      </c>
      <c r="BA6" s="50">
        <v>352.1</v>
      </c>
      <c r="BB6" s="50">
        <v>263.4</v>
      </c>
      <c r="BC6" s="55">
        <f>BA6/BB6</f>
        <v>1.3367501898253609</v>
      </c>
      <c r="BD6" s="46">
        <v>1.03</v>
      </c>
      <c r="BE6" s="85">
        <f>IF(BC6&lt;BD6,-1,IF(BC6&gt;=BD6,0))</f>
        <v>0</v>
      </c>
      <c r="BF6" s="47">
        <v>0</v>
      </c>
      <c r="BG6" s="47">
        <v>0.0001</v>
      </c>
      <c r="BH6" s="27">
        <f>BF6/BG6</f>
        <v>0</v>
      </c>
      <c r="BI6" s="85">
        <f>IF(BH6&lt;1,1,(IF(BH6=1,0,(IF(BH6&lt;=1.5,-1,-2)))))</f>
        <v>1</v>
      </c>
      <c r="BJ6" s="50">
        <v>509.8</v>
      </c>
      <c r="BK6" s="43">
        <v>610.8</v>
      </c>
      <c r="BL6" s="49">
        <f>BJ6/BK6</f>
        <v>0.8346430910281599</v>
      </c>
      <c r="BM6" s="85">
        <f>IF(BL6&gt;=0.9,1,IF(BL6&lt;0.9,0))</f>
        <v>0</v>
      </c>
      <c r="BN6" s="50">
        <v>595.2</v>
      </c>
      <c r="BO6" s="50"/>
      <c r="BP6" s="50"/>
      <c r="BQ6" s="50"/>
      <c r="BR6" s="49">
        <f>BQ6/(1.1*(BN6+BO6+BP6)/3)</f>
        <v>0</v>
      </c>
      <c r="BS6" s="85">
        <f>IF(BR6&lt;0.5,0,IF(BR6&lt;0.7,0.5,IF(BR6&lt;=1.3,1,IF(BR6&lt;=1.5,0.5,0))))</f>
        <v>0</v>
      </c>
      <c r="BT6" s="47"/>
      <c r="BU6" s="84">
        <f>IF(ISBLANK(BT6),0,-1)</f>
        <v>0</v>
      </c>
      <c r="BV6" s="90"/>
      <c r="BW6" s="84">
        <f>IF(ISBLANK(BV6),0,-1)</f>
        <v>0</v>
      </c>
      <c r="BX6" s="105"/>
      <c r="BY6" s="85">
        <f>IF(ISBLANK(BX6),0,-1)</f>
        <v>0</v>
      </c>
      <c r="BZ6" s="46"/>
      <c r="CA6" s="85">
        <f>IF(ISBLANK(BZ6),0,-1)</f>
        <v>0</v>
      </c>
      <c r="CB6" s="46"/>
      <c r="CC6" s="85">
        <f>IF(ISBLANK(CB6),0,-1)</f>
        <v>0</v>
      </c>
      <c r="CD6" s="104" t="s">
        <v>124</v>
      </c>
      <c r="CE6" s="93">
        <f>IF(ISBLANK(CD6),0,0.5)</f>
        <v>0.5</v>
      </c>
      <c r="CF6" s="96"/>
      <c r="CG6" s="85">
        <f>IF(ISBLANK(CF6),0,-1)</f>
        <v>0</v>
      </c>
      <c r="CH6" s="97" t="s">
        <v>103</v>
      </c>
      <c r="CI6" s="95">
        <f>IF(ISBLANK(CH6),0,0.5)</f>
        <v>0.5</v>
      </c>
      <c r="CJ6" s="97" t="s">
        <v>123</v>
      </c>
      <c r="CK6" s="95">
        <f>IF(ISBLANK(CJ6),0,0.5)</f>
        <v>0.5</v>
      </c>
      <c r="CL6" s="91">
        <v>1</v>
      </c>
      <c r="CM6" s="91">
        <v>1</v>
      </c>
      <c r="CN6" s="91"/>
      <c r="CO6" s="91"/>
      <c r="CP6" s="91"/>
      <c r="CQ6" s="52">
        <f>CL6+CM6+CN6+CO6+CP6</f>
        <v>2</v>
      </c>
      <c r="CR6" s="85">
        <f>IF(CQ6=5,1,0)</f>
        <v>0</v>
      </c>
      <c r="CS6" s="103"/>
      <c r="CT6" s="85">
        <f>IF(ISBLANK(CS6),0,0.5)</f>
        <v>0</v>
      </c>
      <c r="CU6" s="102"/>
      <c r="CV6" s="85">
        <f>IF(ISBLANK(CU6),0,1)</f>
        <v>0</v>
      </c>
    </row>
    <row r="7" spans="1:100" s="6" customFormat="1" ht="34.5">
      <c r="A7" s="41" t="s">
        <v>108</v>
      </c>
      <c r="B7" s="41">
        <f>K7+U7+Z7+AF7+AL7+AQ7+AV7+AZ7+BE7+BI7+BM7+BS7+BU7+BW7+BY7+CA7+CC7+CE7+CG7+CI7+CK7+CR7+CT7+CV7</f>
        <v>8.5</v>
      </c>
      <c r="C7" s="41">
        <f>RANK(B7,B$4:B$8)</f>
        <v>3</v>
      </c>
      <c r="D7" s="42">
        <v>514.3</v>
      </c>
      <c r="E7" s="42">
        <v>602.2</v>
      </c>
      <c r="F7" s="42">
        <v>470.4</v>
      </c>
      <c r="G7" s="43">
        <v>0</v>
      </c>
      <c r="H7" s="43">
        <v>514.3</v>
      </c>
      <c r="I7" s="45">
        <f>(D7-H7)/(E7-F7-G7)</f>
        <v>0</v>
      </c>
      <c r="J7" s="46" t="s">
        <v>11</v>
      </c>
      <c r="K7" s="85">
        <f>IF(I7&lt;=0.05,1,0)</f>
        <v>1</v>
      </c>
      <c r="L7" s="42">
        <v>0</v>
      </c>
      <c r="M7" s="47"/>
      <c r="N7" s="42">
        <v>2220.6</v>
      </c>
      <c r="O7" s="42"/>
      <c r="P7" s="42">
        <v>1499.1</v>
      </c>
      <c r="Q7" s="47"/>
      <c r="R7" s="44">
        <v>0</v>
      </c>
      <c r="S7" s="48">
        <f>(L7-R7)/(N7-P7-R7)</f>
        <v>0</v>
      </c>
      <c r="T7" s="46" t="s">
        <v>14</v>
      </c>
      <c r="U7" s="85">
        <f>IF(S7&lt;=0.5,1,0)</f>
        <v>1</v>
      </c>
      <c r="V7" s="42"/>
      <c r="W7" s="42">
        <v>0.001</v>
      </c>
      <c r="X7" s="49">
        <f>V7/W7</f>
        <v>0</v>
      </c>
      <c r="Y7" s="46" t="s">
        <v>15</v>
      </c>
      <c r="Z7" s="85">
        <f>IF(X7&lt;=1,1,0)</f>
        <v>1</v>
      </c>
      <c r="AA7" s="47">
        <v>0</v>
      </c>
      <c r="AB7" s="43">
        <v>784.3</v>
      </c>
      <c r="AC7" s="42">
        <v>15.9</v>
      </c>
      <c r="AD7" s="49">
        <f>AA7/(AB7-AC7)</f>
        <v>0</v>
      </c>
      <c r="AE7" s="46" t="s">
        <v>12</v>
      </c>
      <c r="AF7" s="85">
        <f>IF(AD7&lt;=0.15,1,0)</f>
        <v>1</v>
      </c>
      <c r="AG7" s="43">
        <v>0</v>
      </c>
      <c r="AH7" s="42">
        <v>514.3</v>
      </c>
      <c r="AI7" s="54"/>
      <c r="AJ7" s="49">
        <f>AG7/(AH7+AI7)</f>
        <v>0</v>
      </c>
      <c r="AK7" s="46" t="s">
        <v>15</v>
      </c>
      <c r="AL7" s="85">
        <f>IF(AJ7&lt;=1,1,0)</f>
        <v>1</v>
      </c>
      <c r="AM7" s="63">
        <v>1321.2</v>
      </c>
      <c r="AN7" s="63">
        <v>1844</v>
      </c>
      <c r="AO7" s="51">
        <f>AM7/AN7</f>
        <v>0.7164859002169197</v>
      </c>
      <c r="AP7" s="46" t="s">
        <v>15</v>
      </c>
      <c r="AQ7" s="85">
        <f>IF(AO7&lt;=1,1,0)</f>
        <v>1</v>
      </c>
      <c r="AR7" s="50">
        <v>232.9</v>
      </c>
      <c r="AS7" s="50">
        <v>1061.3</v>
      </c>
      <c r="AT7" s="51">
        <f>AR7/AS7</f>
        <v>0.21944784698011874</v>
      </c>
      <c r="AU7" s="46" t="s">
        <v>15</v>
      </c>
      <c r="AV7" s="85">
        <f>IF(AT7&lt;=1,1,0)</f>
        <v>1</v>
      </c>
      <c r="AW7" s="42">
        <v>95.5</v>
      </c>
      <c r="AX7" s="42">
        <v>570.9</v>
      </c>
      <c r="AY7" s="49">
        <f>AW7/AX7</f>
        <v>0.1672797337537222</v>
      </c>
      <c r="AZ7" s="85">
        <f>IF(AY7&lt;0.9,-1,IF(AY7&lt;=1.1,0,-1))</f>
        <v>-1</v>
      </c>
      <c r="BA7" s="50">
        <v>95.5</v>
      </c>
      <c r="BB7" s="50">
        <v>168.3</v>
      </c>
      <c r="BC7" s="55">
        <f>BA7/BB7</f>
        <v>0.5674390968508615</v>
      </c>
      <c r="BD7" s="46">
        <v>1.03</v>
      </c>
      <c r="BE7" s="85">
        <f>IF(BC7&lt;BD7,-1,IF(BC7&gt;=BD7,0))</f>
        <v>-1</v>
      </c>
      <c r="BF7" s="47">
        <v>0</v>
      </c>
      <c r="BG7" s="47">
        <v>0.0001</v>
      </c>
      <c r="BH7" s="27">
        <f>BF7/BG7</f>
        <v>0</v>
      </c>
      <c r="BI7" s="85">
        <f>IF(BH7&lt;1,1,(IF(BH7=1,0,(IF(BH7&lt;=1.5,-1,-2)))))</f>
        <v>1</v>
      </c>
      <c r="BJ7" s="50">
        <v>708</v>
      </c>
      <c r="BK7" s="43">
        <v>808.5</v>
      </c>
      <c r="BL7" s="51">
        <f>BJ7/BK7</f>
        <v>0.87569573283859</v>
      </c>
      <c r="BM7" s="85">
        <f>IF(BL7&gt;=0.9,1,IF(BL7&lt;0.9,0))</f>
        <v>0</v>
      </c>
      <c r="BN7" s="50">
        <v>797.8</v>
      </c>
      <c r="BO7" s="50"/>
      <c r="BP7" s="50"/>
      <c r="BQ7" s="50"/>
      <c r="BR7" s="49">
        <f>BQ7/(1.1*(BN7+BO7+BP7)/3)</f>
        <v>0</v>
      </c>
      <c r="BS7" s="85">
        <f>IF(BR7&lt;0.5,0,IF(BR7&lt;0.7,0.5,IF(BR7&lt;=1.3,1,IF(BR7&lt;=1.5,0.5,0))))</f>
        <v>0</v>
      </c>
      <c r="BT7" s="47"/>
      <c r="BU7" s="84">
        <f>IF(ISBLANK(BT7),0,-1)</f>
        <v>0</v>
      </c>
      <c r="BV7" s="90"/>
      <c r="BW7" s="84">
        <f>IF(ISBLANK(BV7),0,-1)</f>
        <v>0</v>
      </c>
      <c r="BX7" s="105"/>
      <c r="BY7" s="85">
        <f>IF(ISBLANK(BX7),0,-1)</f>
        <v>0</v>
      </c>
      <c r="BZ7" s="46"/>
      <c r="CA7" s="85">
        <f>IF(ISBLANK(BZ7),0,-1)</f>
        <v>0</v>
      </c>
      <c r="CB7" s="46"/>
      <c r="CC7" s="85">
        <f>IF(ISBLANK(CB7),0,-1)</f>
        <v>0</v>
      </c>
      <c r="CD7" s="98" t="s">
        <v>117</v>
      </c>
      <c r="CE7" s="93">
        <f>IF(ISBLANK(CD7),0,0.5)</f>
        <v>0.5</v>
      </c>
      <c r="CF7" s="96"/>
      <c r="CG7" s="85">
        <f>IF(ISBLANK(CF7),0,-1)</f>
        <v>0</v>
      </c>
      <c r="CH7" s="97" t="s">
        <v>110</v>
      </c>
      <c r="CI7" s="95">
        <f>IF(ISBLANK(CH7),0,0.5)</f>
        <v>0.5</v>
      </c>
      <c r="CJ7" s="97" t="s">
        <v>118</v>
      </c>
      <c r="CK7" s="95">
        <f>IF(ISBLANK(CJ7),0,0.5)</f>
        <v>0.5</v>
      </c>
      <c r="CL7" s="91">
        <v>1</v>
      </c>
      <c r="CM7" s="91">
        <v>1</v>
      </c>
      <c r="CN7" s="91"/>
      <c r="CO7" s="91">
        <v>1</v>
      </c>
      <c r="CP7" s="91">
        <v>1</v>
      </c>
      <c r="CQ7" s="52">
        <f>CL7+CM7+CN7+CO7+CP7</f>
        <v>4</v>
      </c>
      <c r="CR7" s="85">
        <f>IF(CQ7=5,1,0)</f>
        <v>0</v>
      </c>
      <c r="CS7" s="103"/>
      <c r="CT7" s="85">
        <f>IF(ISBLANK(CS7),0,0.5)</f>
        <v>0</v>
      </c>
      <c r="CU7" s="102" t="s">
        <v>119</v>
      </c>
      <c r="CV7" s="85">
        <f>IF(ISBLANK(CU7),0,1)</f>
        <v>1</v>
      </c>
    </row>
    <row r="8" spans="1:100" s="6" customFormat="1" ht="67.5">
      <c r="A8" s="41" t="s">
        <v>54</v>
      </c>
      <c r="B8" s="41">
        <f>K8+U8+Z8+AF8+AL8+AQ8+AV8+AZ8+BE8+BI8+BM8+BS8+BU8+BW8+BY8+CA8+CC8+CE8+CG8+CI8+CK8+CR8+CT8+CV8</f>
        <v>8</v>
      </c>
      <c r="C8" s="41">
        <f>RANK(B8,B$4:B$8)</f>
        <v>5</v>
      </c>
      <c r="D8" s="42">
        <v>375.9</v>
      </c>
      <c r="E8" s="43">
        <v>2046.1</v>
      </c>
      <c r="F8" s="42">
        <v>243.1</v>
      </c>
      <c r="G8" s="43">
        <v>0</v>
      </c>
      <c r="H8" s="43">
        <v>375.9</v>
      </c>
      <c r="I8" s="45">
        <f>(D8-H8)/(E8-F8-G8)</f>
        <v>0</v>
      </c>
      <c r="J8" s="46" t="s">
        <v>11</v>
      </c>
      <c r="K8" s="85">
        <f>IF(I8&lt;=0.05,1,0)</f>
        <v>1</v>
      </c>
      <c r="L8" s="42">
        <v>0</v>
      </c>
      <c r="M8" s="47"/>
      <c r="N8" s="43">
        <v>9306.6</v>
      </c>
      <c r="O8" s="42"/>
      <c r="P8" s="42">
        <v>3348.5</v>
      </c>
      <c r="Q8" s="47"/>
      <c r="R8" s="44">
        <v>0</v>
      </c>
      <c r="S8" s="48">
        <f>(L8-R8)/(N8-P8-R8)</f>
        <v>0</v>
      </c>
      <c r="T8" s="46" t="s">
        <v>14</v>
      </c>
      <c r="U8" s="85">
        <f>IF(S8&lt;=0.5,1,0)</f>
        <v>1</v>
      </c>
      <c r="V8" s="42"/>
      <c r="W8" s="42">
        <v>0.001</v>
      </c>
      <c r="X8" s="49">
        <f>V8/W8</f>
        <v>0</v>
      </c>
      <c r="Y8" s="46" t="s">
        <v>15</v>
      </c>
      <c r="Z8" s="85">
        <f>IF(X8&lt;=1,1,0)</f>
        <v>1</v>
      </c>
      <c r="AA8" s="47">
        <v>0</v>
      </c>
      <c r="AB8" s="43">
        <v>1942.3</v>
      </c>
      <c r="AC8" s="100">
        <v>50</v>
      </c>
      <c r="AD8" s="49">
        <f>AA8/(AB8-AC8)</f>
        <v>0</v>
      </c>
      <c r="AE8" s="46" t="s">
        <v>12</v>
      </c>
      <c r="AF8" s="85">
        <f>IF(AD8&lt;=0.15,1,0)</f>
        <v>1</v>
      </c>
      <c r="AG8" s="27">
        <v>0</v>
      </c>
      <c r="AH8" s="42">
        <v>375.9</v>
      </c>
      <c r="AI8" s="42">
        <v>0</v>
      </c>
      <c r="AJ8" s="49">
        <f>AG8/(AH8+AI8)</f>
        <v>0</v>
      </c>
      <c r="AK8" s="46" t="s">
        <v>15</v>
      </c>
      <c r="AL8" s="85">
        <f>IF(AJ8&lt;=1,1,0)</f>
        <v>1</v>
      </c>
      <c r="AM8" s="63">
        <v>2835</v>
      </c>
      <c r="AN8" s="63">
        <v>2835</v>
      </c>
      <c r="AO8" s="51">
        <f>AM8/AN8</f>
        <v>1</v>
      </c>
      <c r="AP8" s="46" t="s">
        <v>15</v>
      </c>
      <c r="AQ8" s="85">
        <f>IF(AO8&lt;=1,1,0)</f>
        <v>1</v>
      </c>
      <c r="AR8" s="50">
        <v>491.9</v>
      </c>
      <c r="AS8" s="50">
        <v>2253.6</v>
      </c>
      <c r="AT8" s="51">
        <f>AR8/AS8</f>
        <v>0.2182729854455094</v>
      </c>
      <c r="AU8" s="46" t="s">
        <v>15</v>
      </c>
      <c r="AV8" s="85">
        <f>IF(AT8&lt;=1,1,0)</f>
        <v>1</v>
      </c>
      <c r="AW8" s="42">
        <v>1614.2</v>
      </c>
      <c r="AX8" s="42">
        <v>6814.7</v>
      </c>
      <c r="AY8" s="49">
        <f>AW8/AX8</f>
        <v>0.23687029509736307</v>
      </c>
      <c r="AZ8" s="85">
        <f>IF(AY8&lt;0.9,-1,IF(AY8&lt;=1.1,0,-1))</f>
        <v>-1</v>
      </c>
      <c r="BA8" s="50">
        <v>1614.2</v>
      </c>
      <c r="BB8" s="50">
        <v>1513.9</v>
      </c>
      <c r="BC8" s="55">
        <f>BA8/BB8</f>
        <v>1.066252724750644</v>
      </c>
      <c r="BD8" s="46">
        <v>1.03</v>
      </c>
      <c r="BE8" s="85">
        <f>IF(BC8&lt;BD8,-1,IF(BC8&gt;=BD8,0))</f>
        <v>0</v>
      </c>
      <c r="BF8" s="47">
        <v>80.5</v>
      </c>
      <c r="BG8" s="47">
        <v>35.3</v>
      </c>
      <c r="BH8" s="27">
        <f>BF8/BG8</f>
        <v>2.2804532577903687</v>
      </c>
      <c r="BI8" s="85">
        <f>IF(BH8&lt;1,1,(IF(BH8=1,0,(IF(BH8&lt;=1.5,-1,-2)))))</f>
        <v>-2</v>
      </c>
      <c r="BJ8" s="50">
        <v>1610.2</v>
      </c>
      <c r="BK8" s="43">
        <v>1747.8</v>
      </c>
      <c r="BL8" s="51">
        <f>BJ8/BK8</f>
        <v>0.9212724568028379</v>
      </c>
      <c r="BM8" s="85">
        <f>IF(BL8&gt;=0.9,1,IF(BL8&lt;0.9,0))</f>
        <v>1</v>
      </c>
      <c r="BN8" s="50">
        <v>1709.4</v>
      </c>
      <c r="BO8" s="50"/>
      <c r="BP8" s="50"/>
      <c r="BQ8" s="50"/>
      <c r="BR8" s="49">
        <f>BQ8/(1.1*(BN8+BO8+BP8)/3)</f>
        <v>0</v>
      </c>
      <c r="BS8" s="85">
        <f>IF(BR8&lt;0.5,0,IF(BR8&lt;0.7,0.5,IF(BR8&lt;=1.3,1,IF(BR8&lt;=1.5,0.5,0))))</f>
        <v>0</v>
      </c>
      <c r="BT8" s="47"/>
      <c r="BU8" s="84">
        <f>IF(ISBLANK(BT8),0,-1)</f>
        <v>0</v>
      </c>
      <c r="BV8" s="90"/>
      <c r="BW8" s="84">
        <f>IF(ISBLANK(BV8),0,-1)</f>
        <v>0</v>
      </c>
      <c r="BX8" s="105"/>
      <c r="BY8" s="85">
        <f>IF(ISBLANK(BX8),0,-1)</f>
        <v>0</v>
      </c>
      <c r="BZ8" s="46"/>
      <c r="CA8" s="85">
        <f>IF(ISBLANK(BZ8),0,-1)</f>
        <v>0</v>
      </c>
      <c r="CB8" s="46"/>
      <c r="CC8" s="85">
        <f>IF(ISBLANK(CB8),0,-1)</f>
        <v>0</v>
      </c>
      <c r="CD8" s="98" t="s">
        <v>120</v>
      </c>
      <c r="CE8" s="93">
        <f>IF(ISBLANK(CD8),0,0.5)</f>
        <v>0.5</v>
      </c>
      <c r="CF8" s="96"/>
      <c r="CG8" s="85">
        <f>IF(ISBLANK(CF8),0,-1)</f>
        <v>0</v>
      </c>
      <c r="CH8" s="97" t="s">
        <v>104</v>
      </c>
      <c r="CI8" s="95">
        <f>IF(ISBLANK(CH8),0,0.5)</f>
        <v>0.5</v>
      </c>
      <c r="CJ8" s="97" t="s">
        <v>121</v>
      </c>
      <c r="CK8" s="95">
        <f>IF(ISBLANK(CJ8),0,0.5)</f>
        <v>0.5</v>
      </c>
      <c r="CL8" s="91"/>
      <c r="CM8" s="91">
        <v>1</v>
      </c>
      <c r="CN8" s="91"/>
      <c r="CO8" s="91">
        <v>1</v>
      </c>
      <c r="CP8" s="91">
        <v>1</v>
      </c>
      <c r="CQ8" s="52">
        <f>CP8+CL8+CM8+CN8+CO8</f>
        <v>3</v>
      </c>
      <c r="CR8" s="86">
        <f>IF(CQ8=5,1,0)</f>
        <v>0</v>
      </c>
      <c r="CS8" s="103" t="s">
        <v>122</v>
      </c>
      <c r="CT8" s="85">
        <f>IF(ISBLANK(CS8),0,0.5)</f>
        <v>0.5</v>
      </c>
      <c r="CU8" s="103" t="s">
        <v>107</v>
      </c>
      <c r="CV8" s="85">
        <f>IF(ISBLANK(CU8),0,1)</f>
        <v>1</v>
      </c>
    </row>
    <row r="9" spans="1:100" s="11" customFormat="1" ht="12" customHeight="1">
      <c r="A9" s="101" t="s">
        <v>55</v>
      </c>
      <c r="B9" s="56"/>
      <c r="C9" s="57"/>
      <c r="D9" s="57">
        <f>SUM(D4:D8)</f>
        <v>3253.2999999999997</v>
      </c>
      <c r="E9" s="57">
        <f>SUM(E4:E8)</f>
        <v>4435.9</v>
      </c>
      <c r="F9" s="57">
        <f>SUM(F4:F8)</f>
        <v>1560.4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aca="true" t="shared" si="0" ref="L9:R9">SUM(L4:L8)</f>
        <v>0</v>
      </c>
      <c r="M9" s="57">
        <f t="shared" si="0"/>
        <v>0</v>
      </c>
      <c r="N9" s="57">
        <f t="shared" si="0"/>
        <v>17142.9</v>
      </c>
      <c r="O9" s="57">
        <f t="shared" si="0"/>
        <v>0</v>
      </c>
      <c r="P9" s="57">
        <f t="shared" si="0"/>
        <v>7496</v>
      </c>
      <c r="Q9" s="57">
        <f t="shared" si="0"/>
        <v>0</v>
      </c>
      <c r="R9" s="57">
        <f t="shared" si="0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0.005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4682.1</v>
      </c>
      <c r="AC9" s="57">
        <f>SUM(AC4:AC8)</f>
        <v>122.3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3253.2999999999997</v>
      </c>
      <c r="AI9" s="57">
        <f>SUM(AI4:AI8)</f>
        <v>0</v>
      </c>
      <c r="AJ9" s="57"/>
      <c r="AK9" s="57"/>
      <c r="AL9" s="57"/>
      <c r="AM9" s="57">
        <f>SUM(AM4:AM8)</f>
        <v>8012.6</v>
      </c>
      <c r="AN9" s="57">
        <f>SUM(AN4:AN8)</f>
        <v>9402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2250.7</v>
      </c>
      <c r="AX9" s="58">
        <f>SUM(AX4:AX8)</f>
        <v>9143.9</v>
      </c>
      <c r="AY9" s="59"/>
      <c r="AZ9" s="57"/>
      <c r="BA9" s="57">
        <f>SUM(BA4:BA8)</f>
        <v>2250.7</v>
      </c>
      <c r="BB9" s="57">
        <f>SUM(BB4:BB8)</f>
        <v>2119.3</v>
      </c>
      <c r="BC9" s="57">
        <f>SUM(BC4:BC8)</f>
        <v>5.180794334174148</v>
      </c>
      <c r="BD9" s="57">
        <v>0</v>
      </c>
      <c r="BE9" s="57"/>
      <c r="BF9" s="57"/>
      <c r="BG9" s="57"/>
      <c r="BH9" s="57"/>
      <c r="BI9" s="57"/>
      <c r="BJ9" s="57">
        <f>SUM(BJ4:BJ8)</f>
        <v>3919.5</v>
      </c>
      <c r="BK9" s="57">
        <f>SUM(BK4:BK8)</f>
        <v>4445.7</v>
      </c>
      <c r="BL9" s="57"/>
      <c r="BM9" s="57"/>
      <c r="BN9" s="57">
        <f>SUM(BN4:BN8)</f>
        <v>4351.3</v>
      </c>
      <c r="BO9" s="57">
        <f>SUM(BO4:BO8)</f>
        <v>0</v>
      </c>
      <c r="BP9" s="57">
        <f>SUM(BP4:BP8)</f>
        <v>0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4:71" s="2" customFormat="1" ht="12.75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4:23" ht="12.75">
      <c r="N11" s="20"/>
      <c r="W11" s="20"/>
    </row>
  </sheetData>
  <sheetProtection/>
  <autoFilter ref="A3:CV9"/>
  <mergeCells count="24">
    <mergeCell ref="BJ2:BM2"/>
    <mergeCell ref="BT2:BU2"/>
    <mergeCell ref="CL2:CR2"/>
    <mergeCell ref="AR2:AV2"/>
    <mergeCell ref="BX2:BY2"/>
    <mergeCell ref="BZ2:CA2"/>
    <mergeCell ref="CB2:CC2"/>
    <mergeCell ref="CD2:CE2"/>
    <mergeCell ref="CU2:CV2"/>
    <mergeCell ref="V2:Z2"/>
    <mergeCell ref="AG2:AL2"/>
    <mergeCell ref="AW2:AZ2"/>
    <mergeCell ref="BN2:BS2"/>
    <mergeCell ref="CS2:CT2"/>
    <mergeCell ref="CJ2:CK2"/>
    <mergeCell ref="CH2:CI2"/>
    <mergeCell ref="CF2:CG2"/>
    <mergeCell ref="BV2:BW2"/>
    <mergeCell ref="D2:K2"/>
    <mergeCell ref="L2:U2"/>
    <mergeCell ref="AA2:AF2"/>
    <mergeCell ref="AM2:AQ2"/>
    <mergeCell ref="BA2:BE2"/>
    <mergeCell ref="BF2:BI2"/>
  </mergeCells>
  <printOptions/>
  <pageMargins left="0.21" right="0.17" top="0.15748031496062992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Людмила Петровна</cp:lastModifiedBy>
  <cp:lastPrinted>2021-01-26T09:31:25Z</cp:lastPrinted>
  <dcterms:created xsi:type="dcterms:W3CDTF">2009-01-27T10:52:16Z</dcterms:created>
  <dcterms:modified xsi:type="dcterms:W3CDTF">2021-04-26T10:22:22Z</dcterms:modified>
  <cp:category/>
  <cp:version/>
  <cp:contentType/>
  <cp:contentStatus/>
</cp:coreProperties>
</file>